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240" yWindow="105" windowWidth="14805" windowHeight="8010" activeTab="1"/>
  </bookViews>
  <sheets>
    <sheet name="JK KENKO" sheetId="1" r:id="rId1"/>
    <sheet name="STOCK BIASA" sheetId="4" r:id="rId2"/>
    <sheet name="IMPORT 2019" sheetId="6" r:id="rId3"/>
    <sheet name="IMPORT 2019 POST IT" sheetId="5" r:id="rId4"/>
    <sheet name="IMPORT 2020" sheetId="2" r:id="rId5"/>
    <sheet name="UTN A6" sheetId="3" r:id="rId6"/>
    <sheet name="UTN B1" sheetId="7" r:id="rId7"/>
  </sheets>
  <calcPr calcId="152511" iterate="1" iterateCount="5"/>
</workbook>
</file>

<file path=xl/calcChain.xml><?xml version="1.0" encoding="utf-8"?>
<calcChain xmlns="http://schemas.openxmlformats.org/spreadsheetml/2006/main">
  <c r="C2561" i="4" l="1"/>
  <c r="G2561" i="4" s="1"/>
  <c r="I2561" i="4" s="1"/>
  <c r="C2562" i="4"/>
  <c r="C1929" i="4"/>
  <c r="C1646" i="4"/>
  <c r="C1122" i="4"/>
  <c r="C1008" i="4"/>
  <c r="C1010" i="4"/>
  <c r="C768" i="4"/>
  <c r="C616" i="4"/>
  <c r="C620" i="4"/>
  <c r="C352" i="4"/>
  <c r="C351" i="4"/>
  <c r="C335" i="4"/>
  <c r="C330" i="4"/>
  <c r="C334" i="4"/>
  <c r="C326" i="4"/>
  <c r="C256" i="4"/>
  <c r="C172" i="4"/>
  <c r="G2562" i="4" l="1"/>
  <c r="I2562" i="4" s="1"/>
  <c r="G1929" i="4"/>
  <c r="I1929" i="4" s="1"/>
  <c r="G1646" i="4"/>
  <c r="I1646" i="4" s="1"/>
  <c r="G1122" i="4"/>
  <c r="I1122" i="4" s="1"/>
  <c r="G1008" i="4"/>
  <c r="I1008" i="4" s="1"/>
  <c r="G1010" i="4"/>
  <c r="I1010" i="4" s="1"/>
  <c r="G768" i="4"/>
  <c r="I768" i="4" s="1"/>
  <c r="G616" i="4"/>
  <c r="I616" i="4" s="1"/>
  <c r="G620" i="4"/>
  <c r="I620" i="4" s="1"/>
  <c r="G352" i="4"/>
  <c r="I352" i="4" s="1"/>
  <c r="G351" i="4"/>
  <c r="I351" i="4" s="1"/>
  <c r="G335" i="4"/>
  <c r="I335" i="4" s="1"/>
  <c r="G330" i="4"/>
  <c r="I330" i="4" s="1"/>
  <c r="G334" i="4"/>
  <c r="I334" i="4" s="1"/>
  <c r="G326" i="4"/>
  <c r="I326" i="4" s="1"/>
  <c r="G256" i="4"/>
  <c r="I256" i="4" s="1"/>
  <c r="G172" i="4"/>
  <c r="I172" i="4" s="1"/>
  <c r="F4" i="7"/>
  <c r="I4" i="7" s="1"/>
  <c r="F5" i="7"/>
  <c r="I5" i="7" s="1"/>
  <c r="F6" i="7"/>
  <c r="I6" i="7" s="1"/>
  <c r="F7" i="7"/>
  <c r="I7" i="7" s="1"/>
  <c r="F8" i="7"/>
  <c r="I8" i="7" s="1"/>
  <c r="F9" i="7"/>
  <c r="I9" i="7" s="1"/>
  <c r="F10" i="7"/>
  <c r="I10" i="7" s="1"/>
  <c r="F11" i="7"/>
  <c r="I11" i="7" s="1"/>
  <c r="F12" i="7"/>
  <c r="I12" i="7" s="1"/>
  <c r="F13" i="7"/>
  <c r="I13" i="7" s="1"/>
  <c r="F14" i="7"/>
  <c r="I14" i="7" s="1"/>
  <c r="F15" i="7"/>
  <c r="I15" i="7" s="1"/>
  <c r="F16" i="7"/>
  <c r="I16" i="7" s="1"/>
  <c r="F17" i="7"/>
  <c r="I17" i="7" s="1"/>
  <c r="F18" i="7"/>
  <c r="I18" i="7" s="1"/>
  <c r="F19" i="7"/>
  <c r="I19" i="7" s="1"/>
  <c r="F20" i="7"/>
  <c r="I20" i="7" s="1"/>
  <c r="F21" i="7"/>
  <c r="I21" i="7" s="1"/>
  <c r="F22" i="7"/>
  <c r="I22" i="7" s="1"/>
  <c r="F23" i="7"/>
  <c r="I23" i="7" s="1"/>
  <c r="F24" i="7"/>
  <c r="I24" i="7" s="1"/>
  <c r="F25" i="7"/>
  <c r="I25" i="7" s="1"/>
  <c r="F26" i="7"/>
  <c r="I26" i="7" s="1"/>
  <c r="F27" i="7"/>
  <c r="I27" i="7" s="1"/>
  <c r="F28" i="7"/>
  <c r="I28" i="7" s="1"/>
  <c r="F29" i="7"/>
  <c r="I29" i="7" s="1"/>
  <c r="F30" i="7"/>
  <c r="I30" i="7" s="1"/>
  <c r="F31" i="7"/>
  <c r="I31" i="7" s="1"/>
  <c r="F32" i="7"/>
  <c r="I32" i="7" s="1"/>
  <c r="F33" i="7"/>
  <c r="I33" i="7" s="1"/>
  <c r="F34" i="7"/>
  <c r="I34" i="7" s="1"/>
  <c r="F35" i="7"/>
  <c r="I35" i="7" s="1"/>
  <c r="F36" i="7"/>
  <c r="I36" i="7" s="1"/>
  <c r="F37" i="7"/>
  <c r="I37" i="7" s="1"/>
  <c r="F38" i="7"/>
  <c r="I38" i="7" s="1"/>
  <c r="F39" i="7"/>
  <c r="I39" i="7" s="1"/>
  <c r="F40" i="7"/>
  <c r="I40" i="7" s="1"/>
  <c r="F41" i="7"/>
  <c r="I41" i="7" s="1"/>
  <c r="F42" i="7"/>
  <c r="I42" i="7" s="1"/>
  <c r="F43" i="7"/>
  <c r="I43" i="7" s="1"/>
  <c r="F44" i="7"/>
  <c r="I44" i="7" s="1"/>
  <c r="F45" i="7"/>
  <c r="I45" i="7" s="1"/>
  <c r="F46" i="7"/>
  <c r="I46" i="7" s="1"/>
  <c r="F47" i="7"/>
  <c r="I47" i="7" s="1"/>
  <c r="F48" i="7"/>
  <c r="I48" i="7" s="1"/>
  <c r="F49" i="7"/>
  <c r="I49" i="7" s="1"/>
  <c r="F50" i="7"/>
  <c r="I50" i="7" s="1"/>
  <c r="F51" i="7"/>
  <c r="I51" i="7" s="1"/>
  <c r="F52" i="7"/>
  <c r="I52" i="7" s="1"/>
  <c r="F53" i="7"/>
  <c r="I53" i="7" s="1"/>
  <c r="F54" i="7"/>
  <c r="I54" i="7" s="1"/>
  <c r="F55" i="7"/>
  <c r="I55" i="7" s="1"/>
  <c r="F56" i="7"/>
  <c r="I56" i="7" s="1"/>
  <c r="F57" i="7"/>
  <c r="I57" i="7" s="1"/>
  <c r="F58" i="7"/>
  <c r="I58" i="7" s="1"/>
  <c r="F59" i="7"/>
  <c r="I59" i="7" s="1"/>
  <c r="F60" i="7"/>
  <c r="I60" i="7" s="1"/>
  <c r="F61" i="7"/>
  <c r="I61" i="7" s="1"/>
  <c r="F62" i="7"/>
  <c r="I62" i="7" s="1"/>
  <c r="F63" i="7"/>
  <c r="I63" i="7" s="1"/>
  <c r="F64" i="7"/>
  <c r="I64" i="7" s="1"/>
  <c r="F65" i="7"/>
  <c r="I65" i="7" s="1"/>
  <c r="F66" i="7"/>
  <c r="I66" i="7" s="1"/>
  <c r="F67" i="7"/>
  <c r="I67" i="7" s="1"/>
  <c r="F68" i="7"/>
  <c r="I68" i="7" s="1"/>
  <c r="F69" i="7"/>
  <c r="I69" i="7" s="1"/>
  <c r="F70" i="7"/>
  <c r="I70" i="7" s="1"/>
  <c r="F71" i="7"/>
  <c r="I71" i="7" s="1"/>
  <c r="F72" i="7"/>
  <c r="I72" i="7" s="1"/>
  <c r="F73" i="7"/>
  <c r="I73" i="7" s="1"/>
  <c r="F74" i="7"/>
  <c r="I74" i="7" s="1"/>
  <c r="F75" i="7"/>
  <c r="I75" i="7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3" i="2"/>
  <c r="K165" i="2"/>
  <c r="K166" i="2"/>
  <c r="K167" i="2"/>
  <c r="K168" i="2"/>
  <c r="K169" i="2"/>
  <c r="K170" i="2"/>
  <c r="K171" i="2"/>
  <c r="K172" i="2"/>
  <c r="F3" i="2"/>
  <c r="K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K162" i="2" s="1"/>
  <c r="F163" i="2"/>
  <c r="F164" i="2"/>
  <c r="K164" i="2" s="1"/>
  <c r="F165" i="2"/>
  <c r="F166" i="2"/>
  <c r="F167" i="2"/>
  <c r="F168" i="2"/>
  <c r="F169" i="2"/>
  <c r="F170" i="2"/>
  <c r="F171" i="2"/>
  <c r="F172" i="2"/>
  <c r="B26" i="5"/>
  <c r="F4" i="6"/>
  <c r="K4" i="6" s="1"/>
  <c r="F5" i="6"/>
  <c r="K5" i="6" s="1"/>
  <c r="F6" i="6"/>
  <c r="F7" i="6"/>
  <c r="K7" i="6" s="1"/>
  <c r="F8" i="6"/>
  <c r="K8" i="6" s="1"/>
  <c r="F9" i="6"/>
  <c r="K9" i="6" s="1"/>
  <c r="F10" i="6"/>
  <c r="F11" i="6"/>
  <c r="K11" i="6" s="1"/>
  <c r="F12" i="6"/>
  <c r="F13" i="6"/>
  <c r="K13" i="6" s="1"/>
  <c r="F14" i="6"/>
  <c r="F15" i="6"/>
  <c r="K15" i="6" s="1"/>
  <c r="F16" i="6"/>
  <c r="F17" i="6"/>
  <c r="K17" i="6" s="1"/>
  <c r="F18" i="6"/>
  <c r="F19" i="6"/>
  <c r="K19" i="6" s="1"/>
  <c r="F20" i="6"/>
  <c r="F21" i="6"/>
  <c r="K21" i="6" s="1"/>
  <c r="F22" i="6"/>
  <c r="F23" i="6"/>
  <c r="K23" i="6" s="1"/>
  <c r="F24" i="6"/>
  <c r="F25" i="6"/>
  <c r="K25" i="6" s="1"/>
  <c r="F26" i="6"/>
  <c r="F27" i="6"/>
  <c r="K27" i="6" s="1"/>
  <c r="F28" i="6"/>
  <c r="F29" i="6"/>
  <c r="K29" i="6" s="1"/>
  <c r="F30" i="6"/>
  <c r="F31" i="6"/>
  <c r="K31" i="6" s="1"/>
  <c r="F32" i="6"/>
  <c r="F33" i="6"/>
  <c r="K33" i="6" s="1"/>
  <c r="F34" i="6"/>
  <c r="F35" i="6"/>
  <c r="K35" i="6" s="1"/>
  <c r="F36" i="6"/>
  <c r="F37" i="6"/>
  <c r="K37" i="6" s="1"/>
  <c r="F38" i="6"/>
  <c r="F39" i="6"/>
  <c r="K39" i="6" s="1"/>
  <c r="F40" i="6"/>
  <c r="F41" i="6"/>
  <c r="K41" i="6" s="1"/>
  <c r="F42" i="6"/>
  <c r="F43" i="6"/>
  <c r="K43" i="6" s="1"/>
  <c r="F44" i="6"/>
  <c r="F45" i="6"/>
  <c r="K45" i="6" s="1"/>
  <c r="F46" i="6"/>
  <c r="F47" i="6"/>
  <c r="K47" i="6" s="1"/>
  <c r="F48" i="6"/>
  <c r="F49" i="6"/>
  <c r="K49" i="6" s="1"/>
  <c r="F50" i="6"/>
  <c r="F51" i="6"/>
  <c r="K51" i="6" s="1"/>
  <c r="F52" i="6"/>
  <c r="F53" i="6"/>
  <c r="K53" i="6" s="1"/>
  <c r="F54" i="6"/>
  <c r="F55" i="6"/>
  <c r="K55" i="6" s="1"/>
  <c r="F56" i="6"/>
  <c r="F57" i="6"/>
  <c r="K57" i="6" s="1"/>
  <c r="F58" i="6"/>
  <c r="F59" i="6"/>
  <c r="K59" i="6" s="1"/>
  <c r="F60" i="6"/>
  <c r="F61" i="6"/>
  <c r="K61" i="6" s="1"/>
  <c r="F62" i="6"/>
  <c r="F63" i="6"/>
  <c r="K63" i="6" s="1"/>
  <c r="F64" i="6"/>
  <c r="F65" i="6"/>
  <c r="K65" i="6" s="1"/>
  <c r="F66" i="6"/>
  <c r="F67" i="6"/>
  <c r="K67" i="6" s="1"/>
  <c r="F68" i="6"/>
  <c r="F69" i="6"/>
  <c r="K69" i="6" s="1"/>
  <c r="F70" i="6"/>
  <c r="F71" i="6"/>
  <c r="K71" i="6" s="1"/>
  <c r="F72" i="6"/>
  <c r="F73" i="6"/>
  <c r="K73" i="6" s="1"/>
  <c r="F74" i="6"/>
  <c r="F75" i="6"/>
  <c r="K75" i="6" s="1"/>
  <c r="F76" i="6"/>
  <c r="F77" i="6"/>
  <c r="K77" i="6" s="1"/>
  <c r="F78" i="6"/>
  <c r="F79" i="6"/>
  <c r="K79" i="6" s="1"/>
  <c r="F80" i="6"/>
  <c r="F81" i="6"/>
  <c r="K81" i="6" s="1"/>
  <c r="F82" i="6"/>
  <c r="F83" i="6"/>
  <c r="K83" i="6" s="1"/>
  <c r="F84" i="6"/>
  <c r="F85" i="6"/>
  <c r="K85" i="6" s="1"/>
  <c r="F86" i="6"/>
  <c r="F87" i="6"/>
  <c r="K87" i="6" s="1"/>
  <c r="F88" i="6"/>
  <c r="F89" i="6"/>
  <c r="K89" i="6" s="1"/>
  <c r="F90" i="6"/>
  <c r="F91" i="6"/>
  <c r="K91" i="6" s="1"/>
  <c r="F92" i="6"/>
  <c r="F93" i="6"/>
  <c r="K93" i="6" s="1"/>
  <c r="F94" i="6"/>
  <c r="F95" i="6"/>
  <c r="K95" i="6" s="1"/>
  <c r="F96" i="6"/>
  <c r="F97" i="6"/>
  <c r="K97" i="6" s="1"/>
  <c r="F98" i="6"/>
  <c r="F99" i="6"/>
  <c r="K99" i="6" s="1"/>
  <c r="F100" i="6"/>
  <c r="F101" i="6"/>
  <c r="K101" i="6" s="1"/>
  <c r="F102" i="6"/>
  <c r="F103" i="6"/>
  <c r="K103" i="6" s="1"/>
  <c r="F104" i="6"/>
  <c r="F105" i="6"/>
  <c r="K105" i="6" s="1"/>
  <c r="F106" i="6"/>
  <c r="F107" i="6"/>
  <c r="K107" i="6" s="1"/>
  <c r="F108" i="6"/>
  <c r="F109" i="6"/>
  <c r="K109" i="6" s="1"/>
  <c r="F110" i="6"/>
  <c r="F111" i="6"/>
  <c r="K111" i="6" s="1"/>
  <c r="F112" i="6"/>
  <c r="F113" i="6"/>
  <c r="K113" i="6" s="1"/>
  <c r="F114" i="6"/>
  <c r="F115" i="6"/>
  <c r="K115" i="6" s="1"/>
  <c r="F116" i="6"/>
  <c r="F117" i="6"/>
  <c r="K117" i="6" s="1"/>
  <c r="F118" i="6"/>
  <c r="F119" i="6"/>
  <c r="K119" i="6" s="1"/>
  <c r="F120" i="6"/>
  <c r="F121" i="6"/>
  <c r="K121" i="6" s="1"/>
  <c r="F122" i="6"/>
  <c r="F123" i="6"/>
  <c r="K123" i="6" s="1"/>
  <c r="F124" i="6"/>
  <c r="F125" i="6"/>
  <c r="K125" i="6" s="1"/>
  <c r="F126" i="6"/>
  <c r="F127" i="6"/>
  <c r="K127" i="6" s="1"/>
  <c r="F128" i="6"/>
  <c r="F129" i="6"/>
  <c r="K129" i="6" s="1"/>
  <c r="F130" i="6"/>
  <c r="F131" i="6"/>
  <c r="K131" i="6" s="1"/>
  <c r="F132" i="6"/>
  <c r="F133" i="6"/>
  <c r="K133" i="6" s="1"/>
  <c r="F134" i="6"/>
  <c r="F135" i="6"/>
  <c r="K135" i="6" s="1"/>
  <c r="F136" i="6"/>
  <c r="F137" i="6"/>
  <c r="K137" i="6" s="1"/>
  <c r="F138" i="6"/>
  <c r="F139" i="6"/>
  <c r="K139" i="6" s="1"/>
  <c r="F140" i="6"/>
  <c r="F141" i="6"/>
  <c r="K141" i="6" s="1"/>
  <c r="F142" i="6"/>
  <c r="F143" i="6"/>
  <c r="K143" i="6" s="1"/>
  <c r="F144" i="6"/>
  <c r="F145" i="6"/>
  <c r="K145" i="6" s="1"/>
  <c r="F146" i="6"/>
  <c r="F147" i="6"/>
  <c r="K147" i="6" s="1"/>
  <c r="F148" i="6"/>
  <c r="F149" i="6"/>
  <c r="K149" i="6" s="1"/>
  <c r="F150" i="6"/>
  <c r="F151" i="6"/>
  <c r="K151" i="6" s="1"/>
  <c r="F152" i="6"/>
  <c r="F153" i="6"/>
  <c r="K153" i="6" s="1"/>
  <c r="F154" i="6"/>
  <c r="F155" i="6"/>
  <c r="K155" i="6" s="1"/>
  <c r="F156" i="6"/>
  <c r="F157" i="6"/>
  <c r="K157" i="6" s="1"/>
  <c r="F158" i="6"/>
  <c r="F159" i="6"/>
  <c r="K159" i="6" s="1"/>
  <c r="F160" i="6"/>
  <c r="F161" i="6"/>
  <c r="K161" i="6" s="1"/>
  <c r="F162" i="6"/>
  <c r="F163" i="6"/>
  <c r="K163" i="6" s="1"/>
  <c r="F164" i="6"/>
  <c r="F165" i="6"/>
  <c r="K165" i="6" s="1"/>
  <c r="F166" i="6"/>
  <c r="F167" i="6"/>
  <c r="K167" i="6" s="1"/>
  <c r="F168" i="6"/>
  <c r="F169" i="6"/>
  <c r="K169" i="6" s="1"/>
  <c r="F170" i="6"/>
  <c r="F171" i="6"/>
  <c r="K171" i="6" s="1"/>
  <c r="F172" i="6"/>
  <c r="F173" i="6"/>
  <c r="K173" i="6" s="1"/>
  <c r="F174" i="6"/>
  <c r="F175" i="6"/>
  <c r="K175" i="6" s="1"/>
  <c r="F176" i="6"/>
  <c r="F177" i="6"/>
  <c r="K177" i="6" s="1"/>
  <c r="F178" i="6"/>
  <c r="K178" i="6" s="1"/>
  <c r="F179" i="6"/>
  <c r="K179" i="6" s="1"/>
  <c r="F180" i="6"/>
  <c r="F181" i="6"/>
  <c r="K181" i="6" s="1"/>
  <c r="F182" i="6"/>
  <c r="F183" i="6"/>
  <c r="K183" i="6" s="1"/>
  <c r="F184" i="6"/>
  <c r="K184" i="6" s="1"/>
  <c r="F185" i="6"/>
  <c r="K185" i="6" s="1"/>
  <c r="F186" i="6"/>
  <c r="K186" i="6" s="1"/>
  <c r="F187" i="6"/>
  <c r="K187" i="6" s="1"/>
  <c r="F188" i="6"/>
  <c r="F189" i="6"/>
  <c r="K189" i="6" s="1"/>
  <c r="F190" i="6"/>
  <c r="K190" i="6" s="1"/>
  <c r="F191" i="6"/>
  <c r="K191" i="6" s="1"/>
  <c r="F192" i="6"/>
  <c r="K192" i="6" s="1"/>
  <c r="F193" i="6"/>
  <c r="K193" i="6" s="1"/>
  <c r="F194" i="6"/>
  <c r="F195" i="6"/>
  <c r="K6" i="6"/>
  <c r="K10" i="6"/>
  <c r="K12" i="6"/>
  <c r="K14" i="6"/>
  <c r="K16" i="6"/>
  <c r="K18" i="6"/>
  <c r="K20" i="6"/>
  <c r="K22" i="6"/>
  <c r="K24" i="6"/>
  <c r="K26" i="6"/>
  <c r="K28" i="6"/>
  <c r="K30" i="6"/>
  <c r="K32" i="6"/>
  <c r="K34" i="6"/>
  <c r="K36" i="6"/>
  <c r="K38" i="6"/>
  <c r="K40" i="6"/>
  <c r="K42" i="6"/>
  <c r="K44" i="6"/>
  <c r="K46" i="6"/>
  <c r="K48" i="6"/>
  <c r="K50" i="6"/>
  <c r="K52" i="6"/>
  <c r="K54" i="6"/>
  <c r="K56" i="6"/>
  <c r="K58" i="6"/>
  <c r="K60" i="6"/>
  <c r="K62" i="6"/>
  <c r="K64" i="6"/>
  <c r="K66" i="6"/>
  <c r="K68" i="6"/>
  <c r="K70" i="6"/>
  <c r="K72" i="6"/>
  <c r="K74" i="6"/>
  <c r="K76" i="6"/>
  <c r="K78" i="6"/>
  <c r="K80" i="6"/>
  <c r="K82" i="6"/>
  <c r="K84" i="6"/>
  <c r="K86" i="6"/>
  <c r="K88" i="6"/>
  <c r="K90" i="6"/>
  <c r="K92" i="6"/>
  <c r="K94" i="6"/>
  <c r="K96" i="6"/>
  <c r="K98" i="6"/>
  <c r="K100" i="6"/>
  <c r="K102" i="6"/>
  <c r="K104" i="6"/>
  <c r="K106" i="6"/>
  <c r="K108" i="6"/>
  <c r="K110" i="6"/>
  <c r="K112" i="6"/>
  <c r="K114" i="6"/>
  <c r="K116" i="6"/>
  <c r="K118" i="6"/>
  <c r="K120" i="6"/>
  <c r="K122" i="6"/>
  <c r="K124" i="6"/>
  <c r="K126" i="6"/>
  <c r="K128" i="6"/>
  <c r="K130" i="6"/>
  <c r="K132" i="6"/>
  <c r="K134" i="6"/>
  <c r="K136" i="6"/>
  <c r="K138" i="6"/>
  <c r="K140" i="6"/>
  <c r="K142" i="6"/>
  <c r="K144" i="6"/>
  <c r="K146" i="6"/>
  <c r="K148" i="6"/>
  <c r="K150" i="6"/>
  <c r="K152" i="6"/>
  <c r="K154" i="6"/>
  <c r="K156" i="6"/>
  <c r="K158" i="6"/>
  <c r="K160" i="6"/>
  <c r="K162" i="6"/>
  <c r="K164" i="6"/>
  <c r="K166" i="6"/>
  <c r="K168" i="6"/>
  <c r="K170" i="6"/>
  <c r="K172" i="6"/>
  <c r="K174" i="6"/>
  <c r="K176" i="6"/>
  <c r="K180" i="6"/>
  <c r="K182" i="6"/>
  <c r="K188" i="6"/>
  <c r="K194" i="6"/>
  <c r="K195" i="6" l="1"/>
  <c r="E39" i="5" l="1"/>
  <c r="H39" i="5" s="1"/>
  <c r="H38" i="5"/>
  <c r="E38" i="5"/>
  <c r="E37" i="5"/>
  <c r="H37" i="5" s="1"/>
  <c r="E36" i="5"/>
  <c r="H36" i="5" s="1"/>
  <c r="E35" i="5"/>
  <c r="H35" i="5" s="1"/>
  <c r="E34" i="5"/>
  <c r="H34" i="5" s="1"/>
  <c r="E33" i="5"/>
  <c r="H33" i="5" s="1"/>
  <c r="E32" i="5"/>
  <c r="H32" i="5" s="1"/>
  <c r="E31" i="5"/>
  <c r="H31" i="5" s="1"/>
  <c r="E30" i="5"/>
  <c r="H30" i="5" s="1"/>
  <c r="E29" i="5"/>
  <c r="H29" i="5" s="1"/>
  <c r="E28" i="5"/>
  <c r="H28" i="5" s="1"/>
  <c r="E27" i="5"/>
  <c r="H27" i="5" s="1"/>
  <c r="E26" i="5"/>
  <c r="H26" i="5" s="1"/>
  <c r="E25" i="5"/>
  <c r="H25" i="5" s="1"/>
  <c r="E24" i="5"/>
  <c r="H24" i="5" s="1"/>
  <c r="E23" i="5"/>
  <c r="H23" i="5" s="1"/>
  <c r="E22" i="5"/>
  <c r="H22" i="5" s="1"/>
  <c r="E21" i="5"/>
  <c r="H21" i="5" s="1"/>
  <c r="E20" i="5"/>
  <c r="H20" i="5" s="1"/>
  <c r="E19" i="5"/>
  <c r="H19" i="5" s="1"/>
  <c r="E18" i="5"/>
  <c r="H18" i="5" s="1"/>
  <c r="E17" i="5"/>
  <c r="H17" i="5" s="1"/>
  <c r="E16" i="5"/>
  <c r="H16" i="5" s="1"/>
  <c r="E15" i="5"/>
  <c r="H15" i="5" s="1"/>
  <c r="H14" i="5"/>
  <c r="E14" i="5"/>
  <c r="E13" i="5"/>
  <c r="H13" i="5" s="1"/>
  <c r="E12" i="5"/>
  <c r="H12" i="5" s="1"/>
  <c r="E11" i="5"/>
  <c r="H11" i="5" s="1"/>
  <c r="E10" i="5"/>
  <c r="H10" i="5" s="1"/>
  <c r="E9" i="5"/>
  <c r="H9" i="5" s="1"/>
  <c r="E8" i="5"/>
  <c r="H8" i="5" s="1"/>
  <c r="E7" i="5"/>
  <c r="H7" i="5" s="1"/>
  <c r="E6" i="5"/>
  <c r="H6" i="5" s="1"/>
  <c r="E5" i="5"/>
  <c r="H5" i="5" s="1"/>
  <c r="E4" i="5"/>
  <c r="H4" i="5" s="1"/>
  <c r="E3" i="5"/>
  <c r="H3" i="5" s="1"/>
  <c r="C6" i="4" l="1"/>
  <c r="C7" i="4"/>
  <c r="C8" i="4"/>
  <c r="C11" i="4"/>
  <c r="G11" i="4" s="1"/>
  <c r="I11" i="4" s="1"/>
  <c r="C13" i="4"/>
  <c r="G13" i="4" s="1"/>
  <c r="I13" i="4" s="1"/>
  <c r="C17" i="4"/>
  <c r="G17" i="4" s="1"/>
  <c r="I17" i="4" s="1"/>
  <c r="C18" i="4"/>
  <c r="G18" i="4" s="1"/>
  <c r="I18" i="4" s="1"/>
  <c r="C49" i="4"/>
  <c r="G49" i="4" s="1"/>
  <c r="I49" i="4" s="1"/>
  <c r="C72" i="4"/>
  <c r="G72" i="4" s="1"/>
  <c r="I72" i="4" s="1"/>
  <c r="C166" i="4"/>
  <c r="A166" i="4" s="1"/>
  <c r="C177" i="4"/>
  <c r="G177" i="4" s="1"/>
  <c r="I177" i="4" s="1"/>
  <c r="C219" i="4"/>
  <c r="G219" i="4" s="1"/>
  <c r="I219" i="4" s="1"/>
  <c r="C243" i="4"/>
  <c r="G243" i="4" s="1"/>
  <c r="I243" i="4" s="1"/>
  <c r="C246" i="4"/>
  <c r="G246" i="4" s="1"/>
  <c r="I246" i="4" s="1"/>
  <c r="C321" i="4"/>
  <c r="G321" i="4" s="1"/>
  <c r="I321" i="4" s="1"/>
  <c r="C325" i="4"/>
  <c r="A325" i="4" s="1"/>
  <c r="C327" i="4"/>
  <c r="G327" i="4" s="1"/>
  <c r="I327" i="4" s="1"/>
  <c r="C338" i="4"/>
  <c r="G338" i="4" s="1"/>
  <c r="I338" i="4" s="1"/>
  <c r="C350" i="4"/>
  <c r="G350" i="4" s="1"/>
  <c r="I350" i="4" s="1"/>
  <c r="C394" i="4"/>
  <c r="G394" i="4" s="1"/>
  <c r="I394" i="4" s="1"/>
  <c r="C410" i="4"/>
  <c r="G410" i="4" s="1"/>
  <c r="I410" i="4" s="1"/>
  <c r="C448" i="4"/>
  <c r="G448" i="4" s="1"/>
  <c r="I448" i="4" s="1"/>
  <c r="C515" i="4"/>
  <c r="G515" i="4" s="1"/>
  <c r="I515" i="4" s="1"/>
  <c r="C532" i="4"/>
  <c r="G532" i="4" s="1"/>
  <c r="I532" i="4" s="1"/>
  <c r="C543" i="4"/>
  <c r="G543" i="4" s="1"/>
  <c r="I543" i="4" s="1"/>
  <c r="C579" i="4"/>
  <c r="G579" i="4" s="1"/>
  <c r="I579" i="4" s="1"/>
  <c r="C580" i="4"/>
  <c r="G580" i="4" s="1"/>
  <c r="I580" i="4" s="1"/>
  <c r="C581" i="4"/>
  <c r="G581" i="4" s="1"/>
  <c r="I581" i="4" s="1"/>
  <c r="C585" i="4"/>
  <c r="G585" i="4" s="1"/>
  <c r="I585" i="4" s="1"/>
  <c r="C586" i="4"/>
  <c r="G586" i="4" s="1"/>
  <c r="I586" i="4" s="1"/>
  <c r="C590" i="4"/>
  <c r="A590" i="4" s="1"/>
  <c r="C591" i="4"/>
  <c r="A591" i="4" s="1"/>
  <c r="C592" i="4"/>
  <c r="G592" i="4" s="1"/>
  <c r="I592" i="4" s="1"/>
  <c r="C593" i="4"/>
  <c r="A593" i="4" s="1"/>
  <c r="C594" i="4"/>
  <c r="A594" i="4" s="1"/>
  <c r="C599" i="4"/>
  <c r="G599" i="4" s="1"/>
  <c r="I599" i="4" s="1"/>
  <c r="C600" i="4"/>
  <c r="G600" i="4" s="1"/>
  <c r="I600" i="4" s="1"/>
  <c r="C606" i="4"/>
  <c r="G606" i="4" s="1"/>
  <c r="I606" i="4" s="1"/>
  <c r="C607" i="4"/>
  <c r="G607" i="4" s="1"/>
  <c r="I607" i="4" s="1"/>
  <c r="C608" i="4"/>
  <c r="G608" i="4" s="1"/>
  <c r="I608" i="4" s="1"/>
  <c r="C609" i="4"/>
  <c r="A609" i="4" s="1"/>
  <c r="C624" i="4"/>
  <c r="G624" i="4" s="1"/>
  <c r="I624" i="4" s="1"/>
  <c r="C625" i="4"/>
  <c r="G625" i="4" s="1"/>
  <c r="I625" i="4" s="1"/>
  <c r="C626" i="4"/>
  <c r="G626" i="4" s="1"/>
  <c r="I626" i="4" s="1"/>
  <c r="C627" i="4"/>
  <c r="G627" i="4" s="1"/>
  <c r="I627" i="4" s="1"/>
  <c r="C628" i="4"/>
  <c r="G628" i="4" s="1"/>
  <c r="I628" i="4" s="1"/>
  <c r="C629" i="4"/>
  <c r="G629" i="4" s="1"/>
  <c r="I629" i="4" s="1"/>
  <c r="C649" i="4"/>
  <c r="G649" i="4" s="1"/>
  <c r="I649" i="4" s="1"/>
  <c r="C650" i="4"/>
  <c r="G650" i="4" s="1"/>
  <c r="I650" i="4" s="1"/>
  <c r="C665" i="4"/>
  <c r="G665" i="4" s="1"/>
  <c r="I665" i="4" s="1"/>
  <c r="C666" i="4"/>
  <c r="G666" i="4" s="1"/>
  <c r="I666" i="4" s="1"/>
  <c r="C667" i="4"/>
  <c r="G667" i="4" s="1"/>
  <c r="I667" i="4" s="1"/>
  <c r="C668" i="4"/>
  <c r="G668" i="4" s="1"/>
  <c r="I668" i="4" s="1"/>
  <c r="C669" i="4"/>
  <c r="G669" i="4" s="1"/>
  <c r="I669" i="4" s="1"/>
  <c r="C670" i="4"/>
  <c r="G670" i="4" s="1"/>
  <c r="I670" i="4" s="1"/>
  <c r="C671" i="4"/>
  <c r="G671" i="4" s="1"/>
  <c r="I671" i="4" s="1"/>
  <c r="C672" i="4"/>
  <c r="A672" i="4" s="1"/>
  <c r="C673" i="4"/>
  <c r="G673" i="4" s="1"/>
  <c r="I673" i="4" s="1"/>
  <c r="C674" i="4"/>
  <c r="G674" i="4" s="1"/>
  <c r="I674" i="4" s="1"/>
  <c r="C683" i="4"/>
  <c r="A683" i="4" s="1"/>
  <c r="C713" i="4"/>
  <c r="G713" i="4" s="1"/>
  <c r="I713" i="4" s="1"/>
  <c r="C727" i="4"/>
  <c r="G727" i="4" s="1"/>
  <c r="I727" i="4" s="1"/>
  <c r="C728" i="4"/>
  <c r="G728" i="4" s="1"/>
  <c r="I728" i="4" s="1"/>
  <c r="C742" i="4"/>
  <c r="G742" i="4" s="1"/>
  <c r="I742" i="4" s="1"/>
  <c r="C761" i="4"/>
  <c r="A761" i="4" s="1"/>
  <c r="C763" i="4"/>
  <c r="G763" i="4" s="1"/>
  <c r="I763" i="4" s="1"/>
  <c r="C766" i="4"/>
  <c r="G766" i="4" s="1"/>
  <c r="I766" i="4" s="1"/>
  <c r="C769" i="4"/>
  <c r="G769" i="4" s="1"/>
  <c r="I769" i="4" s="1"/>
  <c r="C801" i="4"/>
  <c r="G801" i="4" s="1"/>
  <c r="I801" i="4" s="1"/>
  <c r="C812" i="4"/>
  <c r="G812" i="4" s="1"/>
  <c r="I812" i="4" s="1"/>
  <c r="C813" i="4"/>
  <c r="G813" i="4" s="1"/>
  <c r="I813" i="4" s="1"/>
  <c r="C845" i="4"/>
  <c r="G845" i="4" s="1"/>
  <c r="I845" i="4" s="1"/>
  <c r="C891" i="4"/>
  <c r="G891" i="4" s="1"/>
  <c r="I891" i="4" s="1"/>
  <c r="C893" i="4"/>
  <c r="A893" i="4" s="1"/>
  <c r="C899" i="4"/>
  <c r="G899" i="4" s="1"/>
  <c r="I899" i="4" s="1"/>
  <c r="C933" i="4"/>
  <c r="G933" i="4" s="1"/>
  <c r="I933" i="4" s="1"/>
  <c r="C940" i="4"/>
  <c r="G940" i="4" s="1"/>
  <c r="I940" i="4" s="1"/>
  <c r="C1020" i="4"/>
  <c r="A1020" i="4" s="1"/>
  <c r="C1021" i="4"/>
  <c r="A1021" i="4" s="1"/>
  <c r="C1022" i="4"/>
  <c r="A1022" i="4" s="1"/>
  <c r="C1048" i="4"/>
  <c r="G1048" i="4" s="1"/>
  <c r="I1048" i="4" s="1"/>
  <c r="C1073" i="4"/>
  <c r="G1073" i="4" s="1"/>
  <c r="I1073" i="4" s="1"/>
  <c r="C1079" i="4"/>
  <c r="A1079" i="4" s="1"/>
  <c r="C1118" i="4"/>
  <c r="G1118" i="4" s="1"/>
  <c r="I1118" i="4" s="1"/>
  <c r="C1139" i="4"/>
  <c r="G1139" i="4" s="1"/>
  <c r="I1139" i="4" s="1"/>
  <c r="C1152" i="4"/>
  <c r="G1152" i="4" s="1"/>
  <c r="I1152" i="4" s="1"/>
  <c r="C1153" i="4"/>
  <c r="G1153" i="4" s="1"/>
  <c r="I1153" i="4" s="1"/>
  <c r="C1154" i="4"/>
  <c r="G1154" i="4" s="1"/>
  <c r="I1154" i="4" s="1"/>
  <c r="C1159" i="4"/>
  <c r="G1159" i="4" s="1"/>
  <c r="I1159" i="4" s="1"/>
  <c r="C1171" i="4"/>
  <c r="G1171" i="4" s="1"/>
  <c r="I1171" i="4" s="1"/>
  <c r="C1285" i="4"/>
  <c r="A1285" i="4" s="1"/>
  <c r="C1305" i="4"/>
  <c r="G1305" i="4" s="1"/>
  <c r="I1305" i="4" s="1"/>
  <c r="C1306" i="4"/>
  <c r="G1306" i="4" s="1"/>
  <c r="I1306" i="4" s="1"/>
  <c r="C1359" i="4"/>
  <c r="A1359" i="4" s="1"/>
  <c r="C1396" i="4"/>
  <c r="G1396" i="4" s="1"/>
  <c r="I1396" i="4" s="1"/>
  <c r="C1397" i="4"/>
  <c r="G1397" i="4" s="1"/>
  <c r="I1397" i="4" s="1"/>
  <c r="C1403" i="4"/>
  <c r="G1403" i="4" s="1"/>
  <c r="I1403" i="4" s="1"/>
  <c r="C1499" i="4"/>
  <c r="G1499" i="4" s="1"/>
  <c r="I1499" i="4" s="1"/>
  <c r="C1506" i="4"/>
  <c r="G1506" i="4" s="1"/>
  <c r="I1506" i="4" s="1"/>
  <c r="C1526" i="4"/>
  <c r="G1526" i="4" s="1"/>
  <c r="I1526" i="4" s="1"/>
  <c r="C1527" i="4"/>
  <c r="G1527" i="4" s="1"/>
  <c r="I1527" i="4" s="1"/>
  <c r="C1559" i="4"/>
  <c r="A1559" i="4" s="1"/>
  <c r="C1560" i="4"/>
  <c r="G1560" i="4" s="1"/>
  <c r="I1560" i="4" s="1"/>
  <c r="C1575" i="4"/>
  <c r="G1575" i="4" s="1"/>
  <c r="I1575" i="4" s="1"/>
  <c r="C1712" i="4"/>
  <c r="G1712" i="4" s="1"/>
  <c r="I1712" i="4" s="1"/>
  <c r="C1926" i="4"/>
  <c r="G1926" i="4" s="1"/>
  <c r="I1926" i="4" s="1"/>
  <c r="C1947" i="4"/>
  <c r="G1947" i="4" s="1"/>
  <c r="I1947" i="4" s="1"/>
  <c r="C1986" i="4"/>
  <c r="G1986" i="4" s="1"/>
  <c r="I1986" i="4" s="1"/>
  <c r="C1988" i="4"/>
  <c r="G1988" i="4" s="1"/>
  <c r="I1988" i="4" s="1"/>
  <c r="C1989" i="4"/>
  <c r="A1989" i="4" s="1"/>
  <c r="C2010" i="4"/>
  <c r="G2010" i="4" s="1"/>
  <c r="I2010" i="4" s="1"/>
  <c r="C2012" i="4"/>
  <c r="G2012" i="4" s="1"/>
  <c r="I2012" i="4" s="1"/>
  <c r="C2041" i="4"/>
  <c r="G2041" i="4" s="1"/>
  <c r="I2041" i="4" s="1"/>
  <c r="C2064" i="4"/>
  <c r="G2064" i="4" s="1"/>
  <c r="I2064" i="4" s="1"/>
  <c r="C2075" i="4"/>
  <c r="G2075" i="4" s="1"/>
  <c r="I2075" i="4" s="1"/>
  <c r="C2087" i="4"/>
  <c r="G2087" i="4" s="1"/>
  <c r="I2087" i="4" s="1"/>
  <c r="C2097" i="4"/>
  <c r="G2097" i="4" s="1"/>
  <c r="I2097" i="4" s="1"/>
  <c r="C2109" i="4"/>
  <c r="G2109" i="4" s="1"/>
  <c r="I2109" i="4" s="1"/>
  <c r="C2117" i="4"/>
  <c r="G2117" i="4" s="1"/>
  <c r="I2117" i="4" s="1"/>
  <c r="C2121" i="4"/>
  <c r="G2121" i="4" s="1"/>
  <c r="I2121" i="4" s="1"/>
  <c r="C2125" i="4"/>
  <c r="G2125" i="4" s="1"/>
  <c r="I2125" i="4" s="1"/>
  <c r="C2238" i="4"/>
  <c r="A2238" i="4" s="1"/>
  <c r="C2266" i="4"/>
  <c r="G2266" i="4" s="1"/>
  <c r="I2266" i="4" s="1"/>
  <c r="C2273" i="4"/>
  <c r="G2273" i="4" s="1"/>
  <c r="I2273" i="4" s="1"/>
  <c r="C2279" i="4"/>
  <c r="G2279" i="4" s="1"/>
  <c r="I2279" i="4" s="1"/>
  <c r="C2333" i="4"/>
  <c r="A2333" i="4" s="1"/>
  <c r="C2355" i="4"/>
  <c r="G2355" i="4" s="1"/>
  <c r="I2355" i="4" s="1"/>
  <c r="C2413" i="4"/>
  <c r="G2413" i="4" s="1"/>
  <c r="I2413" i="4" s="1"/>
  <c r="C2465" i="4"/>
  <c r="G2465" i="4" s="1"/>
  <c r="I2465" i="4" s="1"/>
  <c r="G8" i="4" l="1"/>
  <c r="I8" i="4" s="1"/>
  <c r="G6" i="4"/>
  <c r="I6" i="4" s="1"/>
  <c r="G7" i="4"/>
  <c r="I7" i="4" s="1"/>
  <c r="G1285" i="4"/>
  <c r="I1285" i="4" s="1"/>
  <c r="G2238" i="4"/>
  <c r="I2238" i="4" s="1"/>
  <c r="G1079" i="4"/>
  <c r="I1079" i="4" s="1"/>
  <c r="G1021" i="4"/>
  <c r="I1021" i="4" s="1"/>
  <c r="G893" i="4"/>
  <c r="I893" i="4" s="1"/>
  <c r="G672" i="4"/>
  <c r="I672" i="4" s="1"/>
  <c r="G594" i="4"/>
  <c r="I594" i="4" s="1"/>
  <c r="G590" i="4"/>
  <c r="I590" i="4" s="1"/>
  <c r="G166" i="4"/>
  <c r="I166" i="4" s="1"/>
  <c r="G2333" i="4"/>
  <c r="I2333" i="4" s="1"/>
  <c r="G1559" i="4"/>
  <c r="I1559" i="4" s="1"/>
  <c r="G1989" i="4"/>
  <c r="I1989" i="4" s="1"/>
  <c r="G1359" i="4"/>
  <c r="I1359" i="4" s="1"/>
  <c r="G1020" i="4"/>
  <c r="I1020" i="4" s="1"/>
  <c r="G761" i="4"/>
  <c r="I761" i="4" s="1"/>
  <c r="G325" i="4"/>
  <c r="I325" i="4" s="1"/>
  <c r="G591" i="4"/>
  <c r="I591" i="4" s="1"/>
  <c r="G1022" i="4"/>
  <c r="I1022" i="4" s="1"/>
  <c r="G683" i="4"/>
  <c r="I683" i="4" s="1"/>
  <c r="G609" i="4"/>
  <c r="I609" i="4" s="1"/>
  <c r="G593" i="4"/>
  <c r="I593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H29" i="3" s="1"/>
  <c r="E30" i="3"/>
  <c r="H30" i="3" s="1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H55" i="3" s="1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63" i="1" l="1"/>
  <c r="G63" i="1" s="1"/>
  <c r="H63" i="1" s="1"/>
  <c r="C88" i="1"/>
  <c r="G88" i="1" s="1"/>
  <c r="H88" i="1" s="1"/>
  <c r="C112" i="1"/>
  <c r="G112" i="1" s="1"/>
  <c r="H112" i="1" s="1"/>
  <c r="C128" i="1"/>
  <c r="G128" i="1" s="1"/>
  <c r="H128" i="1" s="1"/>
  <c r="C130" i="1"/>
  <c r="G130" i="1" s="1"/>
  <c r="H130" i="1" s="1"/>
  <c r="A3" i="1"/>
  <c r="C3" i="1"/>
  <c r="G3" i="1"/>
  <c r="H3" i="1" s="1"/>
  <c r="C4" i="1"/>
  <c r="C5" i="1"/>
  <c r="G5" i="1" s="1"/>
  <c r="H5" i="1" s="1"/>
  <c r="C6" i="1"/>
  <c r="G6" i="1"/>
  <c r="H6" i="1" s="1"/>
  <c r="C7" i="1"/>
  <c r="G7" i="1"/>
  <c r="H7" i="1" s="1"/>
  <c r="C8" i="1"/>
  <c r="G8" i="1"/>
  <c r="H8" i="1" s="1"/>
  <c r="C9" i="1"/>
  <c r="G9" i="1"/>
  <c r="H9" i="1" s="1"/>
  <c r="C10" i="1"/>
  <c r="A10" i="1" s="1"/>
  <c r="A11" i="1"/>
  <c r="C11" i="1"/>
  <c r="G11" i="1"/>
  <c r="H11" i="1" s="1"/>
  <c r="C12" i="1"/>
  <c r="G12" i="1"/>
  <c r="H12" i="1" s="1"/>
  <c r="C13" i="1"/>
  <c r="G13" i="1"/>
  <c r="H13" i="1" s="1"/>
  <c r="C14" i="1"/>
  <c r="G14" i="1"/>
  <c r="H14" i="1" s="1"/>
  <c r="C15" i="1"/>
  <c r="G15" i="1"/>
  <c r="H15" i="1" s="1"/>
  <c r="C16" i="1"/>
  <c r="G16" i="1"/>
  <c r="H16" i="1" s="1"/>
  <c r="C17" i="1"/>
  <c r="G17" i="1"/>
  <c r="H17" i="1" s="1"/>
  <c r="C18" i="1"/>
  <c r="A18" i="1" s="1"/>
  <c r="C19" i="1"/>
  <c r="G19" i="1" s="1"/>
  <c r="H19" i="1" s="1"/>
  <c r="C20" i="1"/>
  <c r="A20" i="1" s="1"/>
  <c r="C21" i="1"/>
  <c r="G21" i="1" s="1"/>
  <c r="H21" i="1" s="1"/>
  <c r="C22" i="1"/>
  <c r="G22" i="1" s="1"/>
  <c r="H22" i="1" s="1"/>
  <c r="C23" i="1"/>
  <c r="G23" i="1" s="1"/>
  <c r="H23" i="1" s="1"/>
  <c r="C24" i="1"/>
  <c r="G24" i="1" s="1"/>
  <c r="H24" i="1" s="1"/>
  <c r="C25" i="1"/>
  <c r="G25" i="1" s="1"/>
  <c r="H25" i="1" s="1"/>
  <c r="C26" i="1"/>
  <c r="G26" i="1" s="1"/>
  <c r="H26" i="1" s="1"/>
  <c r="C27" i="1"/>
  <c r="G27" i="1" s="1"/>
  <c r="H27" i="1" s="1"/>
  <c r="C28" i="1"/>
  <c r="G28" i="1" s="1"/>
  <c r="H28" i="1" s="1"/>
  <c r="C29" i="1"/>
  <c r="G29" i="1" s="1"/>
  <c r="H29" i="1" s="1"/>
  <c r="C30" i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C34" i="1"/>
  <c r="G34" i="1" s="1"/>
  <c r="H34" i="1" s="1"/>
  <c r="C35" i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5" i="1"/>
  <c r="G45" i="1" s="1"/>
  <c r="H45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50" i="1"/>
  <c r="G50" i="1" s="1"/>
  <c r="H50" i="1" s="1"/>
  <c r="C51" i="1"/>
  <c r="G51" i="1" s="1"/>
  <c r="H51" i="1" s="1"/>
  <c r="C52" i="1"/>
  <c r="G52" i="1" s="1"/>
  <c r="H52" i="1" s="1"/>
  <c r="C53" i="1"/>
  <c r="G53" i="1" s="1"/>
  <c r="H53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4" i="1"/>
  <c r="G64" i="1" s="1"/>
  <c r="H64" i="1" s="1"/>
  <c r="C65" i="1"/>
  <c r="G65" i="1" s="1"/>
  <c r="H65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A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A123" i="1" s="1"/>
  <c r="C124" i="1"/>
  <c r="A124" i="1" s="1"/>
  <c r="C125" i="1"/>
  <c r="G125" i="1" s="1"/>
  <c r="H125" i="1" s="1"/>
  <c r="C126" i="1"/>
  <c r="G126" i="1" s="1"/>
  <c r="H126" i="1" s="1"/>
  <c r="C127" i="1"/>
  <c r="G127" i="1" s="1"/>
  <c r="H127" i="1" s="1"/>
  <c r="C129" i="1"/>
  <c r="A129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G123" i="1" l="1"/>
  <c r="H123" i="1" s="1"/>
  <c r="G129" i="1"/>
  <c r="H129" i="1" s="1"/>
  <c r="G20" i="1"/>
  <c r="H20" i="1" s="1"/>
  <c r="G124" i="1"/>
  <c r="H124" i="1" s="1"/>
  <c r="G94" i="1"/>
  <c r="H94" i="1" s="1"/>
  <c r="G18" i="1"/>
  <c r="H18" i="1" s="1"/>
  <c r="G10" i="1"/>
  <c r="H10" i="1" s="1"/>
  <c r="A4" i="1"/>
  <c r="A5" i="1"/>
  <c r="G4" i="1"/>
  <c r="H4" i="1" s="1"/>
  <c r="A6" i="1" l="1"/>
  <c r="A7" i="1" l="1"/>
  <c r="A8" i="1" s="1"/>
  <c r="A9" i="1" l="1"/>
  <c r="A12" i="1"/>
  <c r="A13" i="1" l="1"/>
  <c r="A14" i="1" l="1"/>
  <c r="A15" i="1" l="1"/>
  <c r="A16" i="1" l="1"/>
  <c r="A17" i="1" l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l="1"/>
  <c r="A64" i="1" l="1"/>
  <c r="A65" i="1" s="1"/>
  <c r="A66" i="1" l="1"/>
  <c r="A67" i="1"/>
  <c r="A68" i="1" l="1"/>
  <c r="A69" i="1" l="1"/>
  <c r="A70" i="1" s="1"/>
  <c r="J3" i="1" l="1"/>
  <c r="J61" i="1"/>
  <c r="J57" i="1"/>
  <c r="J53" i="1"/>
  <c r="J49" i="1"/>
  <c r="J45" i="1"/>
  <c r="J60" i="1"/>
  <c r="J56" i="1"/>
  <c r="J25" i="1"/>
  <c r="J21" i="1"/>
  <c r="J17" i="1"/>
  <c r="J13" i="1"/>
  <c r="J7" i="1"/>
  <c r="J23" i="1"/>
  <c r="J15" i="1"/>
  <c r="J52" i="1"/>
  <c r="J48" i="1"/>
  <c r="J42" i="1"/>
  <c r="J38" i="1"/>
  <c r="J34" i="1"/>
  <c r="J30" i="1"/>
  <c r="J26" i="1"/>
  <c r="J22" i="1"/>
  <c r="J18" i="1"/>
  <c r="J14" i="1"/>
  <c r="J10" i="1"/>
  <c r="J6" i="1"/>
  <c r="J9" i="1"/>
  <c r="J44" i="1"/>
  <c r="J39" i="1"/>
  <c r="J35" i="1"/>
  <c r="J31" i="1"/>
  <c r="J27" i="1"/>
  <c r="J19" i="1"/>
  <c r="J11" i="1"/>
  <c r="J59" i="1"/>
  <c r="J55" i="1"/>
  <c r="J51" i="1"/>
  <c r="J47" i="1"/>
  <c r="J43" i="1"/>
  <c r="J62" i="1"/>
  <c r="J58" i="1"/>
  <c r="J54" i="1"/>
  <c r="J50" i="1"/>
  <c r="J46" i="1"/>
  <c r="J40" i="1"/>
  <c r="J36" i="1"/>
  <c r="J32" i="1"/>
  <c r="J28" i="1"/>
  <c r="J24" i="1"/>
  <c r="J20" i="1"/>
  <c r="J16" i="1"/>
  <c r="J12" i="1"/>
  <c r="J8" i="1"/>
  <c r="J4" i="1"/>
  <c r="J5" i="1"/>
  <c r="J41" i="1"/>
  <c r="J37" i="1"/>
  <c r="J33" i="1"/>
  <c r="J29" i="1"/>
  <c r="A71" i="1"/>
  <c r="M33" i="1" l="1"/>
  <c r="L33" i="1"/>
  <c r="K33" i="1"/>
  <c r="M41" i="1"/>
  <c r="L41" i="1"/>
  <c r="K41" i="1"/>
  <c r="L4" i="1"/>
  <c r="M4" i="1"/>
  <c r="K4" i="1"/>
  <c r="L12" i="1"/>
  <c r="M12" i="1"/>
  <c r="K12" i="1"/>
  <c r="L20" i="1"/>
  <c r="M20" i="1"/>
  <c r="K20" i="1"/>
  <c r="L28" i="1"/>
  <c r="M28" i="1"/>
  <c r="K28" i="1"/>
  <c r="L36" i="1"/>
  <c r="M36" i="1"/>
  <c r="K36" i="1"/>
  <c r="K46" i="1"/>
  <c r="M46" i="1"/>
  <c r="L46" i="1"/>
  <c r="M54" i="1"/>
  <c r="L54" i="1"/>
  <c r="K54" i="1"/>
  <c r="M62" i="1"/>
  <c r="L62" i="1"/>
  <c r="K62" i="1"/>
  <c r="K47" i="1"/>
  <c r="M47" i="1"/>
  <c r="L47" i="1"/>
  <c r="K55" i="1"/>
  <c r="M55" i="1"/>
  <c r="L55" i="1"/>
  <c r="M19" i="1"/>
  <c r="L19" i="1"/>
  <c r="K19" i="1"/>
  <c r="M31" i="1"/>
  <c r="L31" i="1"/>
  <c r="K31" i="1"/>
  <c r="M39" i="1"/>
  <c r="L39" i="1"/>
  <c r="K39" i="1"/>
  <c r="M9" i="1"/>
  <c r="L9" i="1"/>
  <c r="K9" i="1"/>
  <c r="L10" i="1"/>
  <c r="M10" i="1"/>
  <c r="K10" i="1"/>
  <c r="K18" i="1"/>
  <c r="M18" i="1"/>
  <c r="L18" i="1"/>
  <c r="L26" i="1"/>
  <c r="M26" i="1"/>
  <c r="K26" i="1"/>
  <c r="K34" i="1"/>
  <c r="M34" i="1"/>
  <c r="L34" i="1"/>
  <c r="K42" i="1"/>
  <c r="M42" i="1"/>
  <c r="L42" i="1"/>
  <c r="L52" i="1"/>
  <c r="M52" i="1"/>
  <c r="K52" i="1"/>
  <c r="K23" i="1"/>
  <c r="M23" i="1"/>
  <c r="L23" i="1"/>
  <c r="K13" i="1"/>
  <c r="M13" i="1"/>
  <c r="L13" i="1"/>
  <c r="M21" i="1"/>
  <c r="L21" i="1"/>
  <c r="K21" i="1"/>
  <c r="M56" i="1"/>
  <c r="L56" i="1"/>
  <c r="K56" i="1"/>
  <c r="L49" i="1"/>
  <c r="K49" i="1"/>
  <c r="M49" i="1"/>
  <c r="L57" i="1"/>
  <c r="K57" i="1"/>
  <c r="M57" i="1"/>
  <c r="L3" i="1"/>
  <c r="M3" i="1"/>
  <c r="K3" i="1"/>
  <c r="A72" i="1"/>
  <c r="L29" i="1"/>
  <c r="M29" i="1"/>
  <c r="K29" i="1"/>
  <c r="L37" i="1"/>
  <c r="K37" i="1"/>
  <c r="M37" i="1"/>
  <c r="M5" i="1"/>
  <c r="L5" i="1"/>
  <c r="K5" i="1"/>
  <c r="L8" i="1"/>
  <c r="K8" i="1"/>
  <c r="M8" i="1"/>
  <c r="L16" i="1"/>
  <c r="K16" i="1"/>
  <c r="M16" i="1"/>
  <c r="L24" i="1"/>
  <c r="K24" i="1"/>
  <c r="M24" i="1"/>
  <c r="L32" i="1"/>
  <c r="K32" i="1"/>
  <c r="M32" i="1"/>
  <c r="L40" i="1"/>
  <c r="K40" i="1"/>
  <c r="M40" i="1"/>
  <c r="M50" i="1"/>
  <c r="L50" i="1"/>
  <c r="K50" i="1"/>
  <c r="L58" i="1"/>
  <c r="K58" i="1"/>
  <c r="M58" i="1"/>
  <c r="M43" i="1"/>
  <c r="L43" i="1"/>
  <c r="K43" i="1"/>
  <c r="M51" i="1"/>
  <c r="L51" i="1"/>
  <c r="K51" i="1"/>
  <c r="M59" i="1"/>
  <c r="L59" i="1"/>
  <c r="K59" i="1"/>
  <c r="M11" i="1"/>
  <c r="L11" i="1"/>
  <c r="K11" i="1"/>
  <c r="K27" i="1"/>
  <c r="M27" i="1"/>
  <c r="L27" i="1"/>
  <c r="K35" i="1"/>
  <c r="M35" i="1"/>
  <c r="L35" i="1"/>
  <c r="L44" i="1"/>
  <c r="M44" i="1"/>
  <c r="K44" i="1"/>
  <c r="M6" i="1"/>
  <c r="L6" i="1"/>
  <c r="K6" i="1"/>
  <c r="M14" i="1"/>
  <c r="L14" i="1"/>
  <c r="K14" i="1"/>
  <c r="M22" i="1"/>
  <c r="L22" i="1"/>
  <c r="K22" i="1"/>
  <c r="M30" i="1"/>
  <c r="L30" i="1"/>
  <c r="K30" i="1"/>
  <c r="M38" i="1"/>
  <c r="L38" i="1"/>
  <c r="K38" i="1"/>
  <c r="L48" i="1"/>
  <c r="K48" i="1"/>
  <c r="M48" i="1"/>
  <c r="L15" i="1"/>
  <c r="K15" i="1"/>
  <c r="M15" i="1"/>
  <c r="L7" i="1"/>
  <c r="K7" i="1"/>
  <c r="M7" i="1"/>
  <c r="K17" i="1"/>
  <c r="M17" i="1"/>
  <c r="L17" i="1"/>
  <c r="K25" i="1"/>
  <c r="M25" i="1"/>
  <c r="L25" i="1"/>
  <c r="K60" i="1"/>
  <c r="M60" i="1"/>
  <c r="L60" i="1"/>
  <c r="M45" i="1"/>
  <c r="L45" i="1"/>
  <c r="K45" i="1"/>
  <c r="M53" i="1"/>
  <c r="L53" i="1"/>
  <c r="K53" i="1"/>
  <c r="M61" i="1"/>
  <c r="L61" i="1"/>
  <c r="K61" i="1"/>
  <c r="A73" i="1" l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J64" i="1" l="1"/>
  <c r="J63" i="1"/>
  <c r="L64" i="1"/>
  <c r="M64" i="1"/>
  <c r="K64" i="1"/>
  <c r="J69" i="1"/>
  <c r="J76" i="1"/>
  <c r="J77" i="1"/>
  <c r="J73" i="1"/>
  <c r="J74" i="1"/>
  <c r="J71" i="1"/>
  <c r="J72" i="1"/>
  <c r="J68" i="1"/>
  <c r="J75" i="1"/>
  <c r="J66" i="1"/>
  <c r="J67" i="1"/>
  <c r="J79" i="1"/>
  <c r="J85" i="1"/>
  <c r="J86" i="1"/>
  <c r="J65" i="1"/>
  <c r="J87" i="1"/>
  <c r="J70" i="1"/>
  <c r="J84" i="1"/>
  <c r="J81" i="1"/>
  <c r="J82" i="1"/>
  <c r="J83" i="1"/>
  <c r="J88" i="1"/>
  <c r="J78" i="1"/>
  <c r="J80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5" i="1" s="1"/>
  <c r="A126" i="1" s="1"/>
  <c r="A127" i="1" s="1"/>
  <c r="A128" i="1" s="1"/>
  <c r="A130" i="1" s="1"/>
  <c r="A131" i="1" s="1"/>
  <c r="A132" i="1" s="1"/>
  <c r="A133" i="1" s="1"/>
  <c r="A134" i="1" s="1"/>
  <c r="A135" i="1" s="1"/>
  <c r="A136" i="1" s="1"/>
  <c r="J89" i="1" l="1"/>
  <c r="J90" i="1"/>
  <c r="J91" i="1"/>
  <c r="J92" i="1"/>
  <c r="J93" i="1"/>
  <c r="J94" i="1"/>
  <c r="K63" i="1"/>
  <c r="L63" i="1"/>
  <c r="M63" i="1"/>
  <c r="J95" i="1"/>
  <c r="J96" i="1"/>
  <c r="M78" i="1"/>
  <c r="L78" i="1"/>
  <c r="K78" i="1"/>
  <c r="J111" i="1"/>
  <c r="L81" i="1"/>
  <c r="K81" i="1"/>
  <c r="M81" i="1"/>
  <c r="K70" i="1"/>
  <c r="M70" i="1"/>
  <c r="L70" i="1"/>
  <c r="K87" i="1"/>
  <c r="M87" i="1"/>
  <c r="L87" i="1"/>
  <c r="M86" i="1"/>
  <c r="L86" i="1"/>
  <c r="K86" i="1"/>
  <c r="J110" i="1"/>
  <c r="M91" i="1"/>
  <c r="K91" i="1"/>
  <c r="L91" i="1"/>
  <c r="M90" i="1"/>
  <c r="K90" i="1"/>
  <c r="L90" i="1"/>
  <c r="M66" i="1"/>
  <c r="K66" i="1"/>
  <c r="L66" i="1"/>
  <c r="J98" i="1"/>
  <c r="M75" i="1"/>
  <c r="L75" i="1"/>
  <c r="K75" i="1"/>
  <c r="M68" i="1"/>
  <c r="L68" i="1"/>
  <c r="K68" i="1"/>
  <c r="J102" i="1"/>
  <c r="L96" i="1"/>
  <c r="K96" i="1"/>
  <c r="M96" i="1"/>
  <c r="K71" i="1"/>
  <c r="M71" i="1"/>
  <c r="L71" i="1"/>
  <c r="J105" i="1"/>
  <c r="L74" i="1"/>
  <c r="K74" i="1"/>
  <c r="M74" i="1"/>
  <c r="J107" i="1"/>
  <c r="L95" i="1"/>
  <c r="M95" i="1"/>
  <c r="K95" i="1"/>
  <c r="L77" i="1"/>
  <c r="M77" i="1"/>
  <c r="K77" i="1"/>
  <c r="J109" i="1"/>
  <c r="M69" i="1"/>
  <c r="L69" i="1"/>
  <c r="K69" i="1"/>
  <c r="K93" i="1"/>
  <c r="M93" i="1"/>
  <c r="L93" i="1"/>
  <c r="K88" i="1"/>
  <c r="M88" i="1"/>
  <c r="L88" i="1"/>
  <c r="L80" i="1"/>
  <c r="K80" i="1"/>
  <c r="M80" i="1"/>
  <c r="J113" i="1"/>
  <c r="J104" i="1"/>
  <c r="M83" i="1"/>
  <c r="L83" i="1"/>
  <c r="K83" i="1"/>
  <c r="M82" i="1"/>
  <c r="L82" i="1"/>
  <c r="K82" i="1"/>
  <c r="L84" i="1"/>
  <c r="K84" i="1"/>
  <c r="M84" i="1"/>
  <c r="K92" i="1"/>
  <c r="M92" i="1"/>
  <c r="L92" i="1"/>
  <c r="L65" i="1"/>
  <c r="K65" i="1"/>
  <c r="M65" i="1"/>
  <c r="L85" i="1"/>
  <c r="K85" i="1"/>
  <c r="M85" i="1"/>
  <c r="K79" i="1"/>
  <c r="L79" i="1"/>
  <c r="M79" i="1"/>
  <c r="K67" i="1"/>
  <c r="L67" i="1"/>
  <c r="M67" i="1"/>
  <c r="L89" i="1"/>
  <c r="M89" i="1"/>
  <c r="K89" i="1"/>
  <c r="J114" i="1"/>
  <c r="J106" i="1"/>
  <c r="L94" i="1"/>
  <c r="K94" i="1"/>
  <c r="M94" i="1"/>
  <c r="J101" i="1"/>
  <c r="L72" i="1"/>
  <c r="K72" i="1"/>
  <c r="M72" i="1"/>
  <c r="J100" i="1"/>
  <c r="J97" i="1"/>
  <c r="J108" i="1"/>
  <c r="J99" i="1"/>
  <c r="L73" i="1"/>
  <c r="M73" i="1"/>
  <c r="K73" i="1"/>
  <c r="J112" i="1"/>
  <c r="J103" i="1"/>
  <c r="M76" i="1"/>
  <c r="K76" i="1"/>
  <c r="L76" i="1"/>
  <c r="K112" i="1" l="1"/>
  <c r="L112" i="1"/>
  <c r="M112" i="1"/>
  <c r="K99" i="1"/>
  <c r="M99" i="1"/>
  <c r="L99" i="1"/>
  <c r="L97" i="1"/>
  <c r="K97" i="1"/>
  <c r="M97" i="1"/>
  <c r="L114" i="1"/>
  <c r="K114" i="1"/>
  <c r="M114" i="1"/>
  <c r="M104" i="1"/>
  <c r="L104" i="1"/>
  <c r="K104" i="1"/>
  <c r="M109" i="1"/>
  <c r="K109" i="1"/>
  <c r="L109" i="1"/>
  <c r="L102" i="1"/>
  <c r="K102" i="1"/>
  <c r="M102" i="1"/>
  <c r="M111" i="1"/>
  <c r="L111" i="1"/>
  <c r="K111" i="1"/>
  <c r="K103" i="1"/>
  <c r="L103" i="1"/>
  <c r="M103" i="1"/>
  <c r="L108" i="1"/>
  <c r="K108" i="1"/>
  <c r="M108" i="1"/>
  <c r="K100" i="1"/>
  <c r="M100" i="1"/>
  <c r="L100" i="1"/>
  <c r="M101" i="1"/>
  <c r="L101" i="1"/>
  <c r="K101" i="1"/>
  <c r="M106" i="1"/>
  <c r="L106" i="1"/>
  <c r="K106" i="1"/>
  <c r="M113" i="1"/>
  <c r="L113" i="1"/>
  <c r="K113" i="1"/>
  <c r="M107" i="1"/>
  <c r="L107" i="1"/>
  <c r="K107" i="1"/>
  <c r="M105" i="1"/>
  <c r="L105" i="1"/>
  <c r="K105" i="1"/>
  <c r="L98" i="1"/>
  <c r="K98" i="1"/>
  <c r="M98" i="1"/>
  <c r="K110" i="1"/>
  <c r="L110" i="1"/>
  <c r="M110" i="1"/>
  <c r="C4" i="4"/>
  <c r="A4" i="4" s="1"/>
  <c r="C5" i="4"/>
  <c r="G5" i="4" s="1"/>
  <c r="I5" i="4" s="1"/>
  <c r="C9" i="4"/>
  <c r="C10" i="4"/>
  <c r="C12" i="4"/>
  <c r="G12" i="4" s="1"/>
  <c r="I12" i="4" s="1"/>
  <c r="C14" i="4"/>
  <c r="C15" i="4"/>
  <c r="C16" i="4"/>
  <c r="C19" i="4"/>
  <c r="C20" i="4"/>
  <c r="C21" i="4"/>
  <c r="C22" i="4"/>
  <c r="C23" i="4"/>
  <c r="C24" i="4"/>
  <c r="C25" i="4"/>
  <c r="C26" i="4"/>
  <c r="C27" i="4"/>
  <c r="C28" i="4"/>
  <c r="G28" i="4" s="1"/>
  <c r="I28" i="4" s="1"/>
  <c r="C29" i="4"/>
  <c r="G29" i="4" s="1"/>
  <c r="I29" i="4" s="1"/>
  <c r="C30" i="4"/>
  <c r="G30" i="4" s="1"/>
  <c r="I30" i="4" s="1"/>
  <c r="C31" i="4"/>
  <c r="G31" i="4" s="1"/>
  <c r="I31" i="4" s="1"/>
  <c r="C32" i="4"/>
  <c r="G32" i="4" s="1"/>
  <c r="I32" i="4" s="1"/>
  <c r="C33" i="4"/>
  <c r="G33" i="4" s="1"/>
  <c r="I33" i="4" s="1"/>
  <c r="C34" i="4"/>
  <c r="G34" i="4" s="1"/>
  <c r="I34" i="4" s="1"/>
  <c r="C35" i="4"/>
  <c r="G35" i="4" s="1"/>
  <c r="I35" i="4" s="1"/>
  <c r="C36" i="4"/>
  <c r="G36" i="4" s="1"/>
  <c r="I36" i="4" s="1"/>
  <c r="C37" i="4"/>
  <c r="G37" i="4" s="1"/>
  <c r="I37" i="4" s="1"/>
  <c r="C38" i="4"/>
  <c r="G38" i="4" s="1"/>
  <c r="I38" i="4" s="1"/>
  <c r="C39" i="4"/>
  <c r="G39" i="4" s="1"/>
  <c r="I39" i="4" s="1"/>
  <c r="C40" i="4"/>
  <c r="G40" i="4" s="1"/>
  <c r="I40" i="4" s="1"/>
  <c r="C41" i="4"/>
  <c r="G41" i="4" s="1"/>
  <c r="I41" i="4" s="1"/>
  <c r="C42" i="4"/>
  <c r="G42" i="4" s="1"/>
  <c r="I42" i="4" s="1"/>
  <c r="C43" i="4"/>
  <c r="G43" i="4" s="1"/>
  <c r="I43" i="4" s="1"/>
  <c r="C44" i="4"/>
  <c r="G44" i="4" s="1"/>
  <c r="I44" i="4" s="1"/>
  <c r="C45" i="4"/>
  <c r="G45" i="4" s="1"/>
  <c r="I45" i="4" s="1"/>
  <c r="C46" i="4"/>
  <c r="G46" i="4" s="1"/>
  <c r="I46" i="4" s="1"/>
  <c r="C47" i="4"/>
  <c r="G47" i="4" s="1"/>
  <c r="I47" i="4" s="1"/>
  <c r="C48" i="4"/>
  <c r="G48" i="4" s="1"/>
  <c r="I48" i="4" s="1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3" i="4"/>
  <c r="G73" i="4" s="1"/>
  <c r="I73" i="4" s="1"/>
  <c r="C74" i="4"/>
  <c r="G74" i="4" s="1"/>
  <c r="I74" i="4" s="1"/>
  <c r="C75" i="4"/>
  <c r="G75" i="4" s="1"/>
  <c r="I75" i="4" s="1"/>
  <c r="C76" i="4"/>
  <c r="G76" i="4" s="1"/>
  <c r="I76" i="4" s="1"/>
  <c r="C77" i="4"/>
  <c r="G77" i="4" s="1"/>
  <c r="I77" i="4" s="1"/>
  <c r="C78" i="4"/>
  <c r="G78" i="4" s="1"/>
  <c r="I78" i="4" s="1"/>
  <c r="C79" i="4"/>
  <c r="G79" i="4" s="1"/>
  <c r="I79" i="4" s="1"/>
  <c r="C80" i="4"/>
  <c r="G80" i="4" s="1"/>
  <c r="I80" i="4" s="1"/>
  <c r="C81" i="4"/>
  <c r="G81" i="4" s="1"/>
  <c r="I81" i="4" s="1"/>
  <c r="C82" i="4"/>
  <c r="G82" i="4" s="1"/>
  <c r="I82" i="4" s="1"/>
  <c r="C83" i="4"/>
  <c r="G83" i="4" s="1"/>
  <c r="I83" i="4" s="1"/>
  <c r="C84" i="4"/>
  <c r="G84" i="4" s="1"/>
  <c r="I84" i="4" s="1"/>
  <c r="C85" i="4"/>
  <c r="G85" i="4" s="1"/>
  <c r="I85" i="4" s="1"/>
  <c r="C86" i="4"/>
  <c r="G86" i="4" s="1"/>
  <c r="I86" i="4" s="1"/>
  <c r="C87" i="4"/>
  <c r="G87" i="4" s="1"/>
  <c r="I87" i="4" s="1"/>
  <c r="C88" i="4"/>
  <c r="G88" i="4" s="1"/>
  <c r="I88" i="4" s="1"/>
  <c r="C89" i="4"/>
  <c r="G89" i="4" s="1"/>
  <c r="I89" i="4" s="1"/>
  <c r="C90" i="4"/>
  <c r="G90" i="4" s="1"/>
  <c r="I90" i="4" s="1"/>
  <c r="C91" i="4"/>
  <c r="G91" i="4" s="1"/>
  <c r="I91" i="4" s="1"/>
  <c r="C92" i="4"/>
  <c r="G92" i="4" s="1"/>
  <c r="I92" i="4" s="1"/>
  <c r="C93" i="4"/>
  <c r="G93" i="4" s="1"/>
  <c r="I93" i="4" s="1"/>
  <c r="C94" i="4"/>
  <c r="G94" i="4" s="1"/>
  <c r="I94" i="4" s="1"/>
  <c r="C95" i="4"/>
  <c r="G95" i="4" s="1"/>
  <c r="I95" i="4" s="1"/>
  <c r="C96" i="4"/>
  <c r="G96" i="4" s="1"/>
  <c r="I96" i="4" s="1"/>
  <c r="C97" i="4"/>
  <c r="G97" i="4" s="1"/>
  <c r="I97" i="4" s="1"/>
  <c r="C98" i="4"/>
  <c r="G98" i="4" s="1"/>
  <c r="I98" i="4" s="1"/>
  <c r="C99" i="4"/>
  <c r="G99" i="4" s="1"/>
  <c r="I99" i="4" s="1"/>
  <c r="C100" i="4"/>
  <c r="G100" i="4" s="1"/>
  <c r="I100" i="4" s="1"/>
  <c r="C101" i="4"/>
  <c r="G101" i="4" s="1"/>
  <c r="I101" i="4" s="1"/>
  <c r="C102" i="4"/>
  <c r="G102" i="4" s="1"/>
  <c r="I102" i="4" s="1"/>
  <c r="C103" i="4"/>
  <c r="G103" i="4" s="1"/>
  <c r="I103" i="4" s="1"/>
  <c r="C104" i="4"/>
  <c r="G104" i="4" s="1"/>
  <c r="I104" i="4" s="1"/>
  <c r="C105" i="4"/>
  <c r="G105" i="4" s="1"/>
  <c r="I105" i="4" s="1"/>
  <c r="C106" i="4"/>
  <c r="G106" i="4" s="1"/>
  <c r="I106" i="4" s="1"/>
  <c r="C107" i="4"/>
  <c r="G107" i="4" s="1"/>
  <c r="I107" i="4" s="1"/>
  <c r="C108" i="4"/>
  <c r="G108" i="4" s="1"/>
  <c r="I108" i="4" s="1"/>
  <c r="C109" i="4"/>
  <c r="G109" i="4" s="1"/>
  <c r="I109" i="4" s="1"/>
  <c r="C110" i="4"/>
  <c r="G110" i="4" s="1"/>
  <c r="I110" i="4" s="1"/>
  <c r="C111" i="4"/>
  <c r="G111" i="4" s="1"/>
  <c r="I111" i="4" s="1"/>
  <c r="C112" i="4"/>
  <c r="G112" i="4" s="1"/>
  <c r="I112" i="4" s="1"/>
  <c r="C113" i="4"/>
  <c r="G113" i="4" s="1"/>
  <c r="I113" i="4" s="1"/>
  <c r="C114" i="4"/>
  <c r="G114" i="4" s="1"/>
  <c r="I114" i="4" s="1"/>
  <c r="C115" i="4"/>
  <c r="G115" i="4" s="1"/>
  <c r="I115" i="4" s="1"/>
  <c r="C116" i="4"/>
  <c r="G116" i="4" s="1"/>
  <c r="I116" i="4" s="1"/>
  <c r="C117" i="4"/>
  <c r="G117" i="4" s="1"/>
  <c r="I117" i="4" s="1"/>
  <c r="C118" i="4"/>
  <c r="G118" i="4" s="1"/>
  <c r="I118" i="4" s="1"/>
  <c r="C119" i="4"/>
  <c r="G119" i="4" s="1"/>
  <c r="I119" i="4" s="1"/>
  <c r="C120" i="4"/>
  <c r="G120" i="4" s="1"/>
  <c r="I120" i="4" s="1"/>
  <c r="C121" i="4"/>
  <c r="G121" i="4" s="1"/>
  <c r="I121" i="4" s="1"/>
  <c r="C122" i="4"/>
  <c r="G122" i="4" s="1"/>
  <c r="I122" i="4" s="1"/>
  <c r="C123" i="4"/>
  <c r="G123" i="4" s="1"/>
  <c r="I123" i="4" s="1"/>
  <c r="C124" i="4"/>
  <c r="G124" i="4" s="1"/>
  <c r="I124" i="4" s="1"/>
  <c r="C125" i="4"/>
  <c r="G125" i="4" s="1"/>
  <c r="I125" i="4" s="1"/>
  <c r="C126" i="4"/>
  <c r="G126" i="4" s="1"/>
  <c r="I126" i="4" s="1"/>
  <c r="C127" i="4"/>
  <c r="G127" i="4" s="1"/>
  <c r="I127" i="4" s="1"/>
  <c r="C128" i="4"/>
  <c r="G128" i="4" s="1"/>
  <c r="I128" i="4" s="1"/>
  <c r="C129" i="4"/>
  <c r="G129" i="4" s="1"/>
  <c r="I129" i="4" s="1"/>
  <c r="C130" i="4"/>
  <c r="G130" i="4" s="1"/>
  <c r="I130" i="4" s="1"/>
  <c r="C131" i="4"/>
  <c r="G131" i="4" s="1"/>
  <c r="I131" i="4" s="1"/>
  <c r="C132" i="4"/>
  <c r="G132" i="4" s="1"/>
  <c r="I132" i="4" s="1"/>
  <c r="C133" i="4"/>
  <c r="G133" i="4" s="1"/>
  <c r="I133" i="4" s="1"/>
  <c r="C134" i="4"/>
  <c r="G134" i="4" s="1"/>
  <c r="I134" i="4" s="1"/>
  <c r="C135" i="4"/>
  <c r="G135" i="4"/>
  <c r="I135" i="4" s="1"/>
  <c r="C136" i="4"/>
  <c r="G136" i="4"/>
  <c r="I136" i="4" s="1"/>
  <c r="C137" i="4"/>
  <c r="G137" i="4"/>
  <c r="I137" i="4" s="1"/>
  <c r="C138" i="4"/>
  <c r="G138" i="4"/>
  <c r="I138" i="4" s="1"/>
  <c r="C139" i="4"/>
  <c r="G139" i="4"/>
  <c r="I139" i="4" s="1"/>
  <c r="C140" i="4"/>
  <c r="G140" i="4"/>
  <c r="I140" i="4" s="1"/>
  <c r="C141" i="4"/>
  <c r="G141" i="4"/>
  <c r="I141" i="4" s="1"/>
  <c r="C142" i="4"/>
  <c r="G142" i="4"/>
  <c r="I142" i="4" s="1"/>
  <c r="C143" i="4"/>
  <c r="G143" i="4"/>
  <c r="I143" i="4" s="1"/>
  <c r="C144" i="4"/>
  <c r="G144" i="4"/>
  <c r="I144" i="4" s="1"/>
  <c r="C145" i="4"/>
  <c r="G145" i="4"/>
  <c r="I145" i="4" s="1"/>
  <c r="C146" i="4"/>
  <c r="G146" i="4"/>
  <c r="I146" i="4" s="1"/>
  <c r="C147" i="4"/>
  <c r="G147" i="4"/>
  <c r="I147" i="4" s="1"/>
  <c r="C148" i="4"/>
  <c r="G148" i="4"/>
  <c r="I148" i="4" s="1"/>
  <c r="C149" i="4"/>
  <c r="G149" i="4"/>
  <c r="I149" i="4" s="1"/>
  <c r="C150" i="4"/>
  <c r="G150" i="4"/>
  <c r="I150" i="4" s="1"/>
  <c r="C151" i="4"/>
  <c r="G151" i="4"/>
  <c r="I151" i="4" s="1"/>
  <c r="C152" i="4"/>
  <c r="G152" i="4"/>
  <c r="I152" i="4" s="1"/>
  <c r="C153" i="4"/>
  <c r="G153" i="4"/>
  <c r="I153" i="4" s="1"/>
  <c r="C154" i="4"/>
  <c r="G154" i="4"/>
  <c r="I154" i="4" s="1"/>
  <c r="C155" i="4"/>
  <c r="G155" i="4"/>
  <c r="I155" i="4" s="1"/>
  <c r="C156" i="4"/>
  <c r="G156" i="4"/>
  <c r="I156" i="4" s="1"/>
  <c r="C157" i="4"/>
  <c r="G157" i="4"/>
  <c r="I157" i="4" s="1"/>
  <c r="C158" i="4"/>
  <c r="G158" i="4"/>
  <c r="I158" i="4" s="1"/>
  <c r="C159" i="4"/>
  <c r="G159" i="4"/>
  <c r="I159" i="4" s="1"/>
  <c r="C160" i="4"/>
  <c r="G160" i="4"/>
  <c r="I160" i="4" s="1"/>
  <c r="C161" i="4"/>
  <c r="G161" i="4"/>
  <c r="I161" i="4" s="1"/>
  <c r="C162" i="4"/>
  <c r="G162" i="4"/>
  <c r="I162" i="4" s="1"/>
  <c r="C163" i="4"/>
  <c r="G163" i="4"/>
  <c r="I163" i="4" s="1"/>
  <c r="C164" i="4"/>
  <c r="G164" i="4"/>
  <c r="I164" i="4" s="1"/>
  <c r="C165" i="4"/>
  <c r="G165" i="4"/>
  <c r="I165" i="4" s="1"/>
  <c r="C167" i="4"/>
  <c r="G167" i="4"/>
  <c r="I167" i="4" s="1"/>
  <c r="C168" i="4"/>
  <c r="G168" i="4"/>
  <c r="I168" i="4" s="1"/>
  <c r="C169" i="4"/>
  <c r="G169" i="4"/>
  <c r="I169" i="4" s="1"/>
  <c r="C170" i="4"/>
  <c r="G170" i="4"/>
  <c r="I170" i="4" s="1"/>
  <c r="C171" i="4"/>
  <c r="G171" i="4"/>
  <c r="I171" i="4" s="1"/>
  <c r="C173" i="4"/>
  <c r="G173" i="4"/>
  <c r="I173" i="4" s="1"/>
  <c r="C174" i="4"/>
  <c r="G174" i="4"/>
  <c r="I174" i="4" s="1"/>
  <c r="C175" i="4"/>
  <c r="G175" i="4"/>
  <c r="I175" i="4" s="1"/>
  <c r="C176" i="4"/>
  <c r="G176" i="4"/>
  <c r="I176" i="4" s="1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20" i="4"/>
  <c r="G220" i="4" s="1"/>
  <c r="I220" i="4" s="1"/>
  <c r="C221" i="4"/>
  <c r="G221" i="4" s="1"/>
  <c r="I221" i="4" s="1"/>
  <c r="C222" i="4"/>
  <c r="G222" i="4" s="1"/>
  <c r="I222" i="4" s="1"/>
  <c r="C223" i="4"/>
  <c r="G223" i="4" s="1"/>
  <c r="I223" i="4" s="1"/>
  <c r="C224" i="4"/>
  <c r="G224" i="4" s="1"/>
  <c r="I224" i="4" s="1"/>
  <c r="C225" i="4"/>
  <c r="G225" i="4" s="1"/>
  <c r="I225" i="4" s="1"/>
  <c r="C226" i="4"/>
  <c r="G226" i="4" s="1"/>
  <c r="I226" i="4" s="1"/>
  <c r="C227" i="4"/>
  <c r="G227" i="4" s="1"/>
  <c r="I227" i="4" s="1"/>
  <c r="C228" i="4"/>
  <c r="G228" i="4" s="1"/>
  <c r="I228" i="4" s="1"/>
  <c r="C229" i="4"/>
  <c r="G229" i="4" s="1"/>
  <c r="I229" i="4" s="1"/>
  <c r="C230" i="4"/>
  <c r="G230" i="4" s="1"/>
  <c r="I230" i="4" s="1"/>
  <c r="C231" i="4"/>
  <c r="G231" i="4" s="1"/>
  <c r="I231" i="4" s="1"/>
  <c r="C232" i="4"/>
  <c r="G232" i="4" s="1"/>
  <c r="I232" i="4" s="1"/>
  <c r="C233" i="4"/>
  <c r="G233" i="4" s="1"/>
  <c r="I233" i="4" s="1"/>
  <c r="C234" i="4"/>
  <c r="G234" i="4" s="1"/>
  <c r="I234" i="4" s="1"/>
  <c r="C235" i="4"/>
  <c r="G235" i="4" s="1"/>
  <c r="I235" i="4" s="1"/>
  <c r="C236" i="4"/>
  <c r="G236" i="4" s="1"/>
  <c r="I236" i="4" s="1"/>
  <c r="C237" i="4"/>
  <c r="G237" i="4" s="1"/>
  <c r="I237" i="4" s="1"/>
  <c r="C238" i="4"/>
  <c r="G238" i="4" s="1"/>
  <c r="I238" i="4" s="1"/>
  <c r="C239" i="4"/>
  <c r="G239" i="4" s="1"/>
  <c r="I239" i="4" s="1"/>
  <c r="C240" i="4"/>
  <c r="G240" i="4" s="1"/>
  <c r="I240" i="4" s="1"/>
  <c r="C241" i="4"/>
  <c r="G241" i="4" s="1"/>
  <c r="I241" i="4" s="1"/>
  <c r="C242" i="4"/>
  <c r="G242" i="4" s="1"/>
  <c r="I242" i="4" s="1"/>
  <c r="C244" i="4"/>
  <c r="C245" i="4"/>
  <c r="C247" i="4"/>
  <c r="G247" i="4" s="1"/>
  <c r="I247" i="4" s="1"/>
  <c r="C248" i="4"/>
  <c r="G248" i="4" s="1"/>
  <c r="I248" i="4" s="1"/>
  <c r="C249" i="4"/>
  <c r="G249" i="4" s="1"/>
  <c r="I249" i="4" s="1"/>
  <c r="C250" i="4"/>
  <c r="G250" i="4" s="1"/>
  <c r="I250" i="4" s="1"/>
  <c r="C251" i="4"/>
  <c r="G251" i="4" s="1"/>
  <c r="I251" i="4" s="1"/>
  <c r="C252" i="4"/>
  <c r="G252" i="4" s="1"/>
  <c r="I252" i="4" s="1"/>
  <c r="C253" i="4"/>
  <c r="G253" i="4" s="1"/>
  <c r="I253" i="4" s="1"/>
  <c r="C254" i="4"/>
  <c r="G254" i="4" s="1"/>
  <c r="I254" i="4" s="1"/>
  <c r="C255" i="4"/>
  <c r="G255" i="4" s="1"/>
  <c r="I255" i="4" s="1"/>
  <c r="C257" i="4"/>
  <c r="G257" i="4" s="1"/>
  <c r="I257" i="4" s="1"/>
  <c r="C258" i="4"/>
  <c r="G258" i="4" s="1"/>
  <c r="I258" i="4" s="1"/>
  <c r="C259" i="4"/>
  <c r="G259" i="4" s="1"/>
  <c r="I259" i="4" s="1"/>
  <c r="C260" i="4"/>
  <c r="G260" i="4" s="1"/>
  <c r="I260" i="4" s="1"/>
  <c r="C261" i="4"/>
  <c r="G261" i="4" s="1"/>
  <c r="I261" i="4" s="1"/>
  <c r="C262" i="4"/>
  <c r="G262" i="4" s="1"/>
  <c r="I262" i="4" s="1"/>
  <c r="C263" i="4"/>
  <c r="G263" i="4" s="1"/>
  <c r="I263" i="4" s="1"/>
  <c r="C264" i="4"/>
  <c r="G264" i="4" s="1"/>
  <c r="I264" i="4" s="1"/>
  <c r="C265" i="4"/>
  <c r="G265" i="4" s="1"/>
  <c r="I265" i="4" s="1"/>
  <c r="C266" i="4"/>
  <c r="G266" i="4" s="1"/>
  <c r="I266" i="4" s="1"/>
  <c r="C267" i="4"/>
  <c r="G267" i="4" s="1"/>
  <c r="I267" i="4" s="1"/>
  <c r="C268" i="4"/>
  <c r="G268" i="4" s="1"/>
  <c r="I268" i="4" s="1"/>
  <c r="C269" i="4"/>
  <c r="G269" i="4" s="1"/>
  <c r="I269" i="4" s="1"/>
  <c r="C270" i="4"/>
  <c r="G270" i="4" s="1"/>
  <c r="I270" i="4" s="1"/>
  <c r="C271" i="4"/>
  <c r="G271" i="4" s="1"/>
  <c r="I271" i="4" s="1"/>
  <c r="C272" i="4"/>
  <c r="G272" i="4" s="1"/>
  <c r="I272" i="4" s="1"/>
  <c r="C273" i="4"/>
  <c r="G273" i="4" s="1"/>
  <c r="I273" i="4" s="1"/>
  <c r="C274" i="4"/>
  <c r="G274" i="4" s="1"/>
  <c r="I274" i="4" s="1"/>
  <c r="C275" i="4"/>
  <c r="G275" i="4" s="1"/>
  <c r="I275" i="4" s="1"/>
  <c r="C276" i="4"/>
  <c r="G276" i="4" s="1"/>
  <c r="I276" i="4" s="1"/>
  <c r="C277" i="4"/>
  <c r="G277" i="4" s="1"/>
  <c r="I277" i="4" s="1"/>
  <c r="C278" i="4"/>
  <c r="G278" i="4" s="1"/>
  <c r="I278" i="4" s="1"/>
  <c r="C279" i="4"/>
  <c r="G279" i="4" s="1"/>
  <c r="I279" i="4" s="1"/>
  <c r="C280" i="4"/>
  <c r="G280" i="4" s="1"/>
  <c r="I280" i="4" s="1"/>
  <c r="C281" i="4"/>
  <c r="G281" i="4" s="1"/>
  <c r="I281" i="4" s="1"/>
  <c r="C282" i="4"/>
  <c r="G282" i="4" s="1"/>
  <c r="I282" i="4" s="1"/>
  <c r="C283" i="4"/>
  <c r="G283" i="4" s="1"/>
  <c r="I283" i="4" s="1"/>
  <c r="C284" i="4"/>
  <c r="G284" i="4" s="1"/>
  <c r="I284" i="4" s="1"/>
  <c r="C285" i="4"/>
  <c r="G285" i="4" s="1"/>
  <c r="I285" i="4" s="1"/>
  <c r="C286" i="4"/>
  <c r="G286" i="4" s="1"/>
  <c r="I286" i="4" s="1"/>
  <c r="C287" i="4"/>
  <c r="G287" i="4" s="1"/>
  <c r="I287" i="4" s="1"/>
  <c r="C288" i="4"/>
  <c r="G288" i="4" s="1"/>
  <c r="I288" i="4" s="1"/>
  <c r="C289" i="4"/>
  <c r="G289" i="4" s="1"/>
  <c r="I289" i="4" s="1"/>
  <c r="C290" i="4"/>
  <c r="G290" i="4" s="1"/>
  <c r="I290" i="4" s="1"/>
  <c r="C291" i="4"/>
  <c r="G291" i="4" s="1"/>
  <c r="I291" i="4" s="1"/>
  <c r="C292" i="4"/>
  <c r="G292" i="4" s="1"/>
  <c r="I292" i="4" s="1"/>
  <c r="C293" i="4"/>
  <c r="G293" i="4" s="1"/>
  <c r="I293" i="4" s="1"/>
  <c r="C294" i="4"/>
  <c r="G294" i="4" s="1"/>
  <c r="I294" i="4" s="1"/>
  <c r="C295" i="4"/>
  <c r="G295" i="4" s="1"/>
  <c r="I295" i="4" s="1"/>
  <c r="C296" i="4"/>
  <c r="G296" i="4" s="1"/>
  <c r="I296" i="4" s="1"/>
  <c r="C297" i="4"/>
  <c r="G297" i="4" s="1"/>
  <c r="I297" i="4" s="1"/>
  <c r="C298" i="4"/>
  <c r="G298" i="4" s="1"/>
  <c r="I298" i="4" s="1"/>
  <c r="C299" i="4"/>
  <c r="G299" i="4" s="1"/>
  <c r="I299" i="4" s="1"/>
  <c r="C300" i="4"/>
  <c r="G300" i="4" s="1"/>
  <c r="I300" i="4" s="1"/>
  <c r="C301" i="4"/>
  <c r="G301" i="4" s="1"/>
  <c r="I301" i="4" s="1"/>
  <c r="C302" i="4"/>
  <c r="G302" i="4" s="1"/>
  <c r="I302" i="4" s="1"/>
  <c r="C303" i="4"/>
  <c r="G303" i="4" s="1"/>
  <c r="I303" i="4" s="1"/>
  <c r="C304" i="4"/>
  <c r="G304" i="4" s="1"/>
  <c r="I304" i="4" s="1"/>
  <c r="C305" i="4"/>
  <c r="G305" i="4" s="1"/>
  <c r="I305" i="4" s="1"/>
  <c r="C306" i="4"/>
  <c r="G306" i="4" s="1"/>
  <c r="I306" i="4" s="1"/>
  <c r="C307" i="4"/>
  <c r="G307" i="4" s="1"/>
  <c r="I307" i="4" s="1"/>
  <c r="C308" i="4"/>
  <c r="G308" i="4" s="1"/>
  <c r="I308" i="4" s="1"/>
  <c r="C309" i="4"/>
  <c r="G309" i="4" s="1"/>
  <c r="I309" i="4" s="1"/>
  <c r="C310" i="4"/>
  <c r="G310" i="4"/>
  <c r="I310" i="4" s="1"/>
  <c r="C311" i="4"/>
  <c r="G311" i="4"/>
  <c r="I311" i="4" s="1"/>
  <c r="C312" i="4"/>
  <c r="G312" i="4"/>
  <c r="I312" i="4" s="1"/>
  <c r="C313" i="4"/>
  <c r="G313" i="4"/>
  <c r="I313" i="4" s="1"/>
  <c r="C314" i="4"/>
  <c r="G314" i="4"/>
  <c r="I314" i="4" s="1"/>
  <c r="C315" i="4"/>
  <c r="G315" i="4"/>
  <c r="I315" i="4" s="1"/>
  <c r="C316" i="4"/>
  <c r="G316" i="4"/>
  <c r="I316" i="4" s="1"/>
  <c r="C317" i="4"/>
  <c r="G317" i="4"/>
  <c r="I317" i="4" s="1"/>
  <c r="C318" i="4"/>
  <c r="G318" i="4" s="1"/>
  <c r="I318" i="4" s="1"/>
  <c r="C319" i="4"/>
  <c r="G319" i="4" s="1"/>
  <c r="I319" i="4" s="1"/>
  <c r="C320" i="4"/>
  <c r="G320" i="4" s="1"/>
  <c r="I320" i="4" s="1"/>
  <c r="C322" i="4"/>
  <c r="C323" i="4"/>
  <c r="C324" i="4"/>
  <c r="C328" i="4"/>
  <c r="G328" i="4" s="1"/>
  <c r="I328" i="4" s="1"/>
  <c r="C329" i="4"/>
  <c r="G329" i="4" s="1"/>
  <c r="I329" i="4" s="1"/>
  <c r="C331" i="4"/>
  <c r="G331" i="4" s="1"/>
  <c r="I331" i="4" s="1"/>
  <c r="C332" i="4"/>
  <c r="G332" i="4" s="1"/>
  <c r="I332" i="4" s="1"/>
  <c r="C333" i="4"/>
  <c r="G333" i="4" s="1"/>
  <c r="I333" i="4" s="1"/>
  <c r="C336" i="4"/>
  <c r="G336" i="4" s="1"/>
  <c r="I336" i="4" s="1"/>
  <c r="C337" i="4"/>
  <c r="G337" i="4" s="1"/>
  <c r="I337" i="4" s="1"/>
  <c r="C339" i="4"/>
  <c r="C340" i="4"/>
  <c r="C341" i="4"/>
  <c r="C342" i="4"/>
  <c r="C343" i="4"/>
  <c r="C344" i="4"/>
  <c r="C345" i="4"/>
  <c r="C346" i="4"/>
  <c r="C347" i="4"/>
  <c r="C348" i="4"/>
  <c r="C349" i="4"/>
  <c r="C353" i="4"/>
  <c r="G353" i="4" s="1"/>
  <c r="I353" i="4" s="1"/>
  <c r="C354" i="4"/>
  <c r="G354" i="4" s="1"/>
  <c r="I354" i="4" s="1"/>
  <c r="C355" i="4"/>
  <c r="G355" i="4" s="1"/>
  <c r="I355" i="4" s="1"/>
  <c r="C356" i="4"/>
  <c r="G356" i="4" s="1"/>
  <c r="I356" i="4" s="1"/>
  <c r="C357" i="4"/>
  <c r="G357" i="4" s="1"/>
  <c r="I357" i="4" s="1"/>
  <c r="C358" i="4"/>
  <c r="G358" i="4" s="1"/>
  <c r="I358" i="4" s="1"/>
  <c r="C359" i="4"/>
  <c r="G359" i="4" s="1"/>
  <c r="I359" i="4" s="1"/>
  <c r="C360" i="4"/>
  <c r="G360" i="4" s="1"/>
  <c r="I360" i="4" s="1"/>
  <c r="C361" i="4"/>
  <c r="G361" i="4" s="1"/>
  <c r="I361" i="4" s="1"/>
  <c r="C362" i="4"/>
  <c r="G362" i="4" s="1"/>
  <c r="I362" i="4" s="1"/>
  <c r="C363" i="4"/>
  <c r="G363" i="4" s="1"/>
  <c r="I363" i="4" s="1"/>
  <c r="C364" i="4"/>
  <c r="G364" i="4" s="1"/>
  <c r="I364" i="4" s="1"/>
  <c r="C365" i="4"/>
  <c r="G365" i="4" s="1"/>
  <c r="I365" i="4" s="1"/>
  <c r="C366" i="4"/>
  <c r="G366" i="4" s="1"/>
  <c r="I366" i="4" s="1"/>
  <c r="C367" i="4"/>
  <c r="G367" i="4" s="1"/>
  <c r="I367" i="4" s="1"/>
  <c r="C368" i="4"/>
  <c r="G368" i="4" s="1"/>
  <c r="I368" i="4" s="1"/>
  <c r="C369" i="4"/>
  <c r="G369" i="4" s="1"/>
  <c r="I369" i="4" s="1"/>
  <c r="C370" i="4"/>
  <c r="G370" i="4" s="1"/>
  <c r="I370" i="4" s="1"/>
  <c r="C371" i="4"/>
  <c r="G371" i="4" s="1"/>
  <c r="I371" i="4" s="1"/>
  <c r="C372" i="4"/>
  <c r="G372" i="4" s="1"/>
  <c r="I372" i="4" s="1"/>
  <c r="C373" i="4"/>
  <c r="G373" i="4" s="1"/>
  <c r="I373" i="4" s="1"/>
  <c r="C374" i="4"/>
  <c r="G374" i="4" s="1"/>
  <c r="I374" i="4" s="1"/>
  <c r="C375" i="4"/>
  <c r="G375" i="4" s="1"/>
  <c r="I375" i="4" s="1"/>
  <c r="C376" i="4"/>
  <c r="G376" i="4" s="1"/>
  <c r="I376" i="4" s="1"/>
  <c r="C377" i="4"/>
  <c r="G377" i="4" s="1"/>
  <c r="I377" i="4" s="1"/>
  <c r="C378" i="4"/>
  <c r="G378" i="4" s="1"/>
  <c r="I378" i="4" s="1"/>
  <c r="C379" i="4"/>
  <c r="G379" i="4" s="1"/>
  <c r="I379" i="4" s="1"/>
  <c r="C380" i="4"/>
  <c r="G380" i="4" s="1"/>
  <c r="I380" i="4" s="1"/>
  <c r="C381" i="4"/>
  <c r="G381" i="4" s="1"/>
  <c r="I381" i="4" s="1"/>
  <c r="C382" i="4"/>
  <c r="G382" i="4" s="1"/>
  <c r="I382" i="4" s="1"/>
  <c r="C383" i="4"/>
  <c r="G383" i="4" s="1"/>
  <c r="I383" i="4" s="1"/>
  <c r="C384" i="4"/>
  <c r="G384" i="4" s="1"/>
  <c r="I384" i="4" s="1"/>
  <c r="C385" i="4"/>
  <c r="G385" i="4" s="1"/>
  <c r="I385" i="4" s="1"/>
  <c r="C386" i="4"/>
  <c r="G386" i="4" s="1"/>
  <c r="I386" i="4" s="1"/>
  <c r="C387" i="4"/>
  <c r="G387" i="4" s="1"/>
  <c r="I387" i="4" s="1"/>
  <c r="C388" i="4"/>
  <c r="G388" i="4" s="1"/>
  <c r="I388" i="4" s="1"/>
  <c r="C389" i="4"/>
  <c r="G389" i="4" s="1"/>
  <c r="I389" i="4" s="1"/>
  <c r="C390" i="4"/>
  <c r="G390" i="4" s="1"/>
  <c r="I390" i="4" s="1"/>
  <c r="C391" i="4"/>
  <c r="G391" i="4" s="1"/>
  <c r="I391" i="4" s="1"/>
  <c r="C392" i="4"/>
  <c r="G392" i="4" s="1"/>
  <c r="I392" i="4" s="1"/>
  <c r="C393" i="4"/>
  <c r="G393" i="4" s="1"/>
  <c r="I393" i="4" s="1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1" i="4"/>
  <c r="G411" i="4" s="1"/>
  <c r="I411" i="4" s="1"/>
  <c r="C412" i="4"/>
  <c r="G412" i="4" s="1"/>
  <c r="I412" i="4" s="1"/>
  <c r="C413" i="4"/>
  <c r="G413" i="4" s="1"/>
  <c r="I413" i="4" s="1"/>
  <c r="C414" i="4"/>
  <c r="G414" i="4" s="1"/>
  <c r="I414" i="4" s="1"/>
  <c r="C415" i="4"/>
  <c r="G415" i="4" s="1"/>
  <c r="I415" i="4" s="1"/>
  <c r="C416" i="4"/>
  <c r="G416" i="4" s="1"/>
  <c r="I416" i="4" s="1"/>
  <c r="C417" i="4"/>
  <c r="G417" i="4" s="1"/>
  <c r="I417" i="4" s="1"/>
  <c r="C418" i="4"/>
  <c r="G418" i="4" s="1"/>
  <c r="I418" i="4" s="1"/>
  <c r="C419" i="4"/>
  <c r="G419" i="4" s="1"/>
  <c r="I419" i="4" s="1"/>
  <c r="C420" i="4"/>
  <c r="G420" i="4" s="1"/>
  <c r="I420" i="4" s="1"/>
  <c r="C421" i="4"/>
  <c r="G421" i="4" s="1"/>
  <c r="I421" i="4" s="1"/>
  <c r="C422" i="4"/>
  <c r="G422" i="4" s="1"/>
  <c r="I422" i="4" s="1"/>
  <c r="C423" i="4"/>
  <c r="G423" i="4" s="1"/>
  <c r="I423" i="4" s="1"/>
  <c r="C424" i="4"/>
  <c r="G424" i="4" s="1"/>
  <c r="I424" i="4" s="1"/>
  <c r="C425" i="4"/>
  <c r="G425" i="4" s="1"/>
  <c r="I425" i="4" s="1"/>
  <c r="C426" i="4"/>
  <c r="G426" i="4" s="1"/>
  <c r="I426" i="4" s="1"/>
  <c r="C427" i="4"/>
  <c r="G427" i="4" s="1"/>
  <c r="I427" i="4" s="1"/>
  <c r="C428" i="4"/>
  <c r="G428" i="4" s="1"/>
  <c r="I428" i="4" s="1"/>
  <c r="C429" i="4"/>
  <c r="G429" i="4" s="1"/>
  <c r="I429" i="4" s="1"/>
  <c r="C430" i="4"/>
  <c r="G430" i="4" s="1"/>
  <c r="I430" i="4" s="1"/>
  <c r="C431" i="4"/>
  <c r="G431" i="4" s="1"/>
  <c r="I431" i="4" s="1"/>
  <c r="C432" i="4"/>
  <c r="G432" i="4" s="1"/>
  <c r="I432" i="4" s="1"/>
  <c r="C433" i="4"/>
  <c r="G433" i="4" s="1"/>
  <c r="I433" i="4" s="1"/>
  <c r="C434" i="4"/>
  <c r="G434" i="4" s="1"/>
  <c r="I434" i="4" s="1"/>
  <c r="C435" i="4"/>
  <c r="G435" i="4" s="1"/>
  <c r="I435" i="4" s="1"/>
  <c r="C436" i="4"/>
  <c r="G436" i="4" s="1"/>
  <c r="I436" i="4" s="1"/>
  <c r="C437" i="4"/>
  <c r="G437" i="4" s="1"/>
  <c r="I437" i="4" s="1"/>
  <c r="C438" i="4"/>
  <c r="G438" i="4" s="1"/>
  <c r="I438" i="4" s="1"/>
  <c r="C439" i="4"/>
  <c r="G439" i="4" s="1"/>
  <c r="I439" i="4" s="1"/>
  <c r="C440" i="4"/>
  <c r="G440" i="4" s="1"/>
  <c r="I440" i="4" s="1"/>
  <c r="C441" i="4"/>
  <c r="G441" i="4" s="1"/>
  <c r="I441" i="4" s="1"/>
  <c r="C442" i="4"/>
  <c r="G442" i="4" s="1"/>
  <c r="I442" i="4" s="1"/>
  <c r="C443" i="4"/>
  <c r="G443" i="4" s="1"/>
  <c r="I443" i="4" s="1"/>
  <c r="C444" i="4"/>
  <c r="G444" i="4" s="1"/>
  <c r="I444" i="4" s="1"/>
  <c r="C445" i="4"/>
  <c r="G445" i="4" s="1"/>
  <c r="I445" i="4" s="1"/>
  <c r="C446" i="4"/>
  <c r="G446" i="4" s="1"/>
  <c r="I446" i="4" s="1"/>
  <c r="C447" i="4"/>
  <c r="G447" i="4" s="1"/>
  <c r="I447" i="4" s="1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6" i="4"/>
  <c r="G516" i="4" s="1"/>
  <c r="I516" i="4" s="1"/>
  <c r="C517" i="4"/>
  <c r="G517" i="4" s="1"/>
  <c r="I517" i="4" s="1"/>
  <c r="C518" i="4"/>
  <c r="G518" i="4" s="1"/>
  <c r="I518" i="4" s="1"/>
  <c r="C519" i="4"/>
  <c r="G519" i="4" s="1"/>
  <c r="I519" i="4" s="1"/>
  <c r="C520" i="4"/>
  <c r="G520" i="4" s="1"/>
  <c r="I520" i="4" s="1"/>
  <c r="C521" i="4"/>
  <c r="G521" i="4" s="1"/>
  <c r="I521" i="4" s="1"/>
  <c r="C522" i="4"/>
  <c r="G522" i="4" s="1"/>
  <c r="I522" i="4" s="1"/>
  <c r="C523" i="4"/>
  <c r="G523" i="4" s="1"/>
  <c r="I523" i="4" s="1"/>
  <c r="C524" i="4"/>
  <c r="G524" i="4" s="1"/>
  <c r="I524" i="4" s="1"/>
  <c r="C525" i="4"/>
  <c r="G525" i="4" s="1"/>
  <c r="I525" i="4" s="1"/>
  <c r="C526" i="4"/>
  <c r="G526" i="4" s="1"/>
  <c r="I526" i="4" s="1"/>
  <c r="C527" i="4"/>
  <c r="G527" i="4" s="1"/>
  <c r="I527" i="4" s="1"/>
  <c r="C528" i="4"/>
  <c r="G528" i="4" s="1"/>
  <c r="I528" i="4" s="1"/>
  <c r="C529" i="4"/>
  <c r="G529" i="4" s="1"/>
  <c r="I529" i="4" s="1"/>
  <c r="C530" i="4"/>
  <c r="G530" i="4" s="1"/>
  <c r="I530" i="4" s="1"/>
  <c r="C531" i="4"/>
  <c r="G531" i="4" s="1"/>
  <c r="I531" i="4" s="1"/>
  <c r="C533" i="4"/>
  <c r="C534" i="4"/>
  <c r="C535" i="4"/>
  <c r="C536" i="4"/>
  <c r="C537" i="4"/>
  <c r="C538" i="4"/>
  <c r="C539" i="4"/>
  <c r="C540" i="4"/>
  <c r="C541" i="4"/>
  <c r="C542" i="4"/>
  <c r="C544" i="4"/>
  <c r="G544" i="4" s="1"/>
  <c r="I544" i="4" s="1"/>
  <c r="C545" i="4"/>
  <c r="G545" i="4" s="1"/>
  <c r="I545" i="4" s="1"/>
  <c r="C546" i="4"/>
  <c r="G546" i="4" s="1"/>
  <c r="I546" i="4" s="1"/>
  <c r="C547" i="4"/>
  <c r="G547" i="4" s="1"/>
  <c r="I547" i="4" s="1"/>
  <c r="C548" i="4"/>
  <c r="G548" i="4" s="1"/>
  <c r="I548" i="4" s="1"/>
  <c r="C549" i="4"/>
  <c r="G549" i="4" s="1"/>
  <c r="I549" i="4" s="1"/>
  <c r="C550" i="4"/>
  <c r="G550" i="4" s="1"/>
  <c r="I550" i="4" s="1"/>
  <c r="C551" i="4"/>
  <c r="G551" i="4" s="1"/>
  <c r="I551" i="4" s="1"/>
  <c r="C552" i="4"/>
  <c r="G552" i="4" s="1"/>
  <c r="I552" i="4" s="1"/>
  <c r="C553" i="4"/>
  <c r="G553" i="4" s="1"/>
  <c r="I553" i="4" s="1"/>
  <c r="C554" i="4"/>
  <c r="G554" i="4" s="1"/>
  <c r="I554" i="4" s="1"/>
  <c r="C555" i="4"/>
  <c r="G555" i="4" s="1"/>
  <c r="I555" i="4" s="1"/>
  <c r="C556" i="4"/>
  <c r="G556" i="4" s="1"/>
  <c r="I556" i="4" s="1"/>
  <c r="C557" i="4"/>
  <c r="G557" i="4" s="1"/>
  <c r="I557" i="4" s="1"/>
  <c r="C558" i="4"/>
  <c r="G558" i="4" s="1"/>
  <c r="I558" i="4" s="1"/>
  <c r="C559" i="4"/>
  <c r="G559" i="4" s="1"/>
  <c r="I559" i="4" s="1"/>
  <c r="C560" i="4"/>
  <c r="G560" i="4" s="1"/>
  <c r="I560" i="4" s="1"/>
  <c r="C561" i="4"/>
  <c r="G561" i="4" s="1"/>
  <c r="I561" i="4" s="1"/>
  <c r="C562" i="4"/>
  <c r="G562" i="4" s="1"/>
  <c r="I562" i="4" s="1"/>
  <c r="C563" i="4"/>
  <c r="G563" i="4" s="1"/>
  <c r="I563" i="4" s="1"/>
  <c r="C564" i="4"/>
  <c r="G564" i="4" s="1"/>
  <c r="I564" i="4" s="1"/>
  <c r="C565" i="4"/>
  <c r="G565" i="4" s="1"/>
  <c r="I565" i="4" s="1"/>
  <c r="C566" i="4"/>
  <c r="G566" i="4" s="1"/>
  <c r="I566" i="4" s="1"/>
  <c r="C567" i="4"/>
  <c r="G567" i="4" s="1"/>
  <c r="I567" i="4" s="1"/>
  <c r="C568" i="4"/>
  <c r="G568" i="4" s="1"/>
  <c r="I568" i="4" s="1"/>
  <c r="C569" i="4"/>
  <c r="G569" i="4" s="1"/>
  <c r="I569" i="4" s="1"/>
  <c r="C570" i="4"/>
  <c r="G570" i="4" s="1"/>
  <c r="I570" i="4" s="1"/>
  <c r="C571" i="4"/>
  <c r="G571" i="4" s="1"/>
  <c r="I571" i="4" s="1"/>
  <c r="C572" i="4"/>
  <c r="G572" i="4" s="1"/>
  <c r="I572" i="4" s="1"/>
  <c r="C573" i="4"/>
  <c r="G573" i="4" s="1"/>
  <c r="I573" i="4" s="1"/>
  <c r="C574" i="4"/>
  <c r="G574" i="4" s="1"/>
  <c r="I574" i="4" s="1"/>
  <c r="C575" i="4"/>
  <c r="G575" i="4" s="1"/>
  <c r="I575" i="4" s="1"/>
  <c r="C576" i="4"/>
  <c r="G576" i="4" s="1"/>
  <c r="I576" i="4" s="1"/>
  <c r="C577" i="4"/>
  <c r="G577" i="4" s="1"/>
  <c r="I577" i="4" s="1"/>
  <c r="C578" i="4"/>
  <c r="G578" i="4" s="1"/>
  <c r="I578" i="4" s="1"/>
  <c r="C582" i="4"/>
  <c r="C583" i="4"/>
  <c r="C584" i="4"/>
  <c r="C587" i="4"/>
  <c r="C588" i="4"/>
  <c r="C589" i="4"/>
  <c r="C595" i="4"/>
  <c r="G595" i="4" s="1"/>
  <c r="I595" i="4" s="1"/>
  <c r="C596" i="4"/>
  <c r="G596" i="4" s="1"/>
  <c r="I596" i="4" s="1"/>
  <c r="C597" i="4"/>
  <c r="G597" i="4" s="1"/>
  <c r="I597" i="4" s="1"/>
  <c r="C598" i="4"/>
  <c r="G598" i="4" s="1"/>
  <c r="I598" i="4" s="1"/>
  <c r="C601" i="4"/>
  <c r="G601" i="4" s="1"/>
  <c r="I601" i="4" s="1"/>
  <c r="C602" i="4"/>
  <c r="G602" i="4" s="1"/>
  <c r="I602" i="4" s="1"/>
  <c r="C603" i="4"/>
  <c r="G603" i="4" s="1"/>
  <c r="I603" i="4" s="1"/>
  <c r="C604" i="4"/>
  <c r="G604" i="4" s="1"/>
  <c r="I604" i="4" s="1"/>
  <c r="C605" i="4"/>
  <c r="G605" i="4" s="1"/>
  <c r="I605" i="4" s="1"/>
  <c r="C610" i="4"/>
  <c r="C611" i="4"/>
  <c r="C612" i="4"/>
  <c r="C613" i="4"/>
  <c r="C614" i="4"/>
  <c r="C615" i="4"/>
  <c r="C617" i="4"/>
  <c r="C618" i="4"/>
  <c r="C619" i="4"/>
  <c r="C621" i="4"/>
  <c r="C622" i="4"/>
  <c r="C623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75" i="4"/>
  <c r="G675" i="4" s="1"/>
  <c r="I675" i="4" s="1"/>
  <c r="C676" i="4"/>
  <c r="G676" i="4" s="1"/>
  <c r="I676" i="4" s="1"/>
  <c r="C677" i="4"/>
  <c r="G677" i="4" s="1"/>
  <c r="I677" i="4" s="1"/>
  <c r="C678" i="4"/>
  <c r="G678" i="4" s="1"/>
  <c r="I678" i="4" s="1"/>
  <c r="C680" i="4"/>
  <c r="G680" i="4" s="1"/>
  <c r="I680" i="4" s="1"/>
  <c r="C679" i="4"/>
  <c r="G679" i="4" s="1"/>
  <c r="I679" i="4" s="1"/>
  <c r="C681" i="4"/>
  <c r="G681" i="4" s="1"/>
  <c r="I681" i="4" s="1"/>
  <c r="C682" i="4"/>
  <c r="G682" i="4" s="1"/>
  <c r="I682" i="4" s="1"/>
  <c r="C684" i="4"/>
  <c r="G684" i="4" s="1"/>
  <c r="I684" i="4" s="1"/>
  <c r="C685" i="4"/>
  <c r="G685" i="4" s="1"/>
  <c r="I685" i="4" s="1"/>
  <c r="C686" i="4"/>
  <c r="G686" i="4" s="1"/>
  <c r="I686" i="4" s="1"/>
  <c r="C687" i="4"/>
  <c r="G687" i="4" s="1"/>
  <c r="I687" i="4" s="1"/>
  <c r="C688" i="4"/>
  <c r="G688" i="4" s="1"/>
  <c r="I688" i="4" s="1"/>
  <c r="C689" i="4"/>
  <c r="G689" i="4" s="1"/>
  <c r="I689" i="4" s="1"/>
  <c r="C690" i="4"/>
  <c r="G690" i="4" s="1"/>
  <c r="I690" i="4" s="1"/>
  <c r="C691" i="4"/>
  <c r="G691" i="4" s="1"/>
  <c r="I691" i="4" s="1"/>
  <c r="C692" i="4"/>
  <c r="G692" i="4" s="1"/>
  <c r="I692" i="4" s="1"/>
  <c r="C693" i="4"/>
  <c r="G693" i="4" s="1"/>
  <c r="I693" i="4" s="1"/>
  <c r="C694" i="4"/>
  <c r="G694" i="4" s="1"/>
  <c r="I694" i="4" s="1"/>
  <c r="C695" i="4"/>
  <c r="G695" i="4" s="1"/>
  <c r="I695" i="4" s="1"/>
  <c r="C696" i="4"/>
  <c r="G696" i="4" s="1"/>
  <c r="I696" i="4" s="1"/>
  <c r="C697" i="4"/>
  <c r="G697" i="4" s="1"/>
  <c r="I697" i="4" s="1"/>
  <c r="C698" i="4"/>
  <c r="G698" i="4" s="1"/>
  <c r="I698" i="4" s="1"/>
  <c r="C699" i="4"/>
  <c r="G699" i="4" s="1"/>
  <c r="I699" i="4" s="1"/>
  <c r="C700" i="4"/>
  <c r="G700" i="4" s="1"/>
  <c r="I700" i="4" s="1"/>
  <c r="C701" i="4"/>
  <c r="G701" i="4" s="1"/>
  <c r="I701" i="4" s="1"/>
  <c r="C702" i="4"/>
  <c r="G702" i="4" s="1"/>
  <c r="I702" i="4" s="1"/>
  <c r="C703" i="4"/>
  <c r="G703" i="4" s="1"/>
  <c r="I703" i="4" s="1"/>
  <c r="C704" i="4"/>
  <c r="G704" i="4" s="1"/>
  <c r="I704" i="4" s="1"/>
  <c r="C705" i="4"/>
  <c r="G705" i="4" s="1"/>
  <c r="I705" i="4" s="1"/>
  <c r="C706" i="4"/>
  <c r="G706" i="4" s="1"/>
  <c r="I706" i="4" s="1"/>
  <c r="C707" i="4"/>
  <c r="G707" i="4" s="1"/>
  <c r="I707" i="4" s="1"/>
  <c r="C708" i="4"/>
  <c r="G708" i="4" s="1"/>
  <c r="I708" i="4" s="1"/>
  <c r="C709" i="4"/>
  <c r="G709" i="4" s="1"/>
  <c r="I709" i="4" s="1"/>
  <c r="C710" i="4"/>
  <c r="G710" i="4" s="1"/>
  <c r="I710" i="4" s="1"/>
  <c r="C711" i="4"/>
  <c r="G711" i="4" s="1"/>
  <c r="I711" i="4" s="1"/>
  <c r="C712" i="4"/>
  <c r="G712" i="4" s="1"/>
  <c r="I712" i="4" s="1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3" i="4"/>
  <c r="G743" i="4" s="1"/>
  <c r="I743" i="4" s="1"/>
  <c r="C744" i="4"/>
  <c r="G744" i="4" s="1"/>
  <c r="I744" i="4" s="1"/>
  <c r="C745" i="4"/>
  <c r="G745" i="4" s="1"/>
  <c r="I745" i="4" s="1"/>
  <c r="C746" i="4"/>
  <c r="G746" i="4" s="1"/>
  <c r="I746" i="4" s="1"/>
  <c r="C747" i="4"/>
  <c r="G747" i="4" s="1"/>
  <c r="I747" i="4" s="1"/>
  <c r="C748" i="4"/>
  <c r="G748" i="4" s="1"/>
  <c r="I748" i="4" s="1"/>
  <c r="C749" i="4"/>
  <c r="G749" i="4" s="1"/>
  <c r="I749" i="4" s="1"/>
  <c r="C750" i="4"/>
  <c r="G750" i="4" s="1"/>
  <c r="I750" i="4" s="1"/>
  <c r="C751" i="4"/>
  <c r="G751" i="4" s="1"/>
  <c r="I751" i="4" s="1"/>
  <c r="C752" i="4"/>
  <c r="G752" i="4" s="1"/>
  <c r="I752" i="4" s="1"/>
  <c r="C753" i="4"/>
  <c r="G753" i="4" s="1"/>
  <c r="I753" i="4" s="1"/>
  <c r="C754" i="4"/>
  <c r="G754" i="4" s="1"/>
  <c r="I754" i="4" s="1"/>
  <c r="C755" i="4"/>
  <c r="G755" i="4" s="1"/>
  <c r="I755" i="4" s="1"/>
  <c r="C756" i="4"/>
  <c r="G756" i="4" s="1"/>
  <c r="I756" i="4" s="1"/>
  <c r="C757" i="4"/>
  <c r="G757" i="4" s="1"/>
  <c r="I757" i="4" s="1"/>
  <c r="C758" i="4"/>
  <c r="G758" i="4" s="1"/>
  <c r="I758" i="4" s="1"/>
  <c r="C759" i="4"/>
  <c r="G759" i="4" s="1"/>
  <c r="I759" i="4" s="1"/>
  <c r="C760" i="4"/>
  <c r="G760" i="4" s="1"/>
  <c r="I760" i="4" s="1"/>
  <c r="C762" i="4"/>
  <c r="G762" i="4" s="1"/>
  <c r="I762" i="4" s="1"/>
  <c r="C764" i="4"/>
  <c r="C765" i="4"/>
  <c r="C767" i="4"/>
  <c r="G767" i="4" s="1"/>
  <c r="I767" i="4" s="1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2" i="4"/>
  <c r="G802" i="4" s="1"/>
  <c r="I802" i="4" s="1"/>
  <c r="C803" i="4"/>
  <c r="G803" i="4" s="1"/>
  <c r="I803" i="4" s="1"/>
  <c r="C804" i="4"/>
  <c r="G804" i="4" s="1"/>
  <c r="I804" i="4" s="1"/>
  <c r="C805" i="4"/>
  <c r="G805" i="4" s="1"/>
  <c r="I805" i="4" s="1"/>
  <c r="C806" i="4"/>
  <c r="G806" i="4" s="1"/>
  <c r="I806" i="4" s="1"/>
  <c r="C807" i="4"/>
  <c r="G807" i="4" s="1"/>
  <c r="I807" i="4" s="1"/>
  <c r="C808" i="4"/>
  <c r="G808" i="4" s="1"/>
  <c r="I808" i="4" s="1"/>
  <c r="C809" i="4"/>
  <c r="G809" i="4" s="1"/>
  <c r="I809" i="4" s="1"/>
  <c r="C810" i="4"/>
  <c r="G810" i="4" s="1"/>
  <c r="I810" i="4" s="1"/>
  <c r="C811" i="4"/>
  <c r="G811" i="4" s="1"/>
  <c r="I811" i="4" s="1"/>
  <c r="C814" i="4"/>
  <c r="G814" i="4" s="1"/>
  <c r="I814" i="4" s="1"/>
  <c r="C815" i="4"/>
  <c r="G815" i="4" s="1"/>
  <c r="I815" i="4" s="1"/>
  <c r="C816" i="4"/>
  <c r="G816" i="4" s="1"/>
  <c r="I816" i="4" s="1"/>
  <c r="C817" i="4"/>
  <c r="G817" i="4" s="1"/>
  <c r="I817" i="4" s="1"/>
  <c r="C818" i="4"/>
  <c r="G818" i="4" s="1"/>
  <c r="I818" i="4" s="1"/>
  <c r="C819" i="4"/>
  <c r="G819" i="4" s="1"/>
  <c r="I819" i="4" s="1"/>
  <c r="C820" i="4"/>
  <c r="G820" i="4" s="1"/>
  <c r="I820" i="4" s="1"/>
  <c r="C821" i="4"/>
  <c r="G821" i="4" s="1"/>
  <c r="I821" i="4" s="1"/>
  <c r="C822" i="4"/>
  <c r="G822" i="4" s="1"/>
  <c r="I822" i="4" s="1"/>
  <c r="C823" i="4"/>
  <c r="G823" i="4" s="1"/>
  <c r="I823" i="4" s="1"/>
  <c r="C824" i="4"/>
  <c r="G824" i="4" s="1"/>
  <c r="I824" i="4" s="1"/>
  <c r="C825" i="4"/>
  <c r="G825" i="4" s="1"/>
  <c r="I825" i="4" s="1"/>
  <c r="C826" i="4"/>
  <c r="G826" i="4" s="1"/>
  <c r="I826" i="4" s="1"/>
  <c r="C827" i="4"/>
  <c r="G827" i="4" s="1"/>
  <c r="I827" i="4" s="1"/>
  <c r="C828" i="4"/>
  <c r="G828" i="4" s="1"/>
  <c r="I828" i="4" s="1"/>
  <c r="C829" i="4"/>
  <c r="G829" i="4" s="1"/>
  <c r="I829" i="4" s="1"/>
  <c r="C830" i="4"/>
  <c r="G830" i="4" s="1"/>
  <c r="I830" i="4" s="1"/>
  <c r="C831" i="4"/>
  <c r="G831" i="4" s="1"/>
  <c r="I831" i="4" s="1"/>
  <c r="C832" i="4"/>
  <c r="G832" i="4" s="1"/>
  <c r="I832" i="4" s="1"/>
  <c r="C833" i="4"/>
  <c r="G833" i="4" s="1"/>
  <c r="I833" i="4" s="1"/>
  <c r="C834" i="4"/>
  <c r="G834" i="4" s="1"/>
  <c r="I834" i="4" s="1"/>
  <c r="C835" i="4"/>
  <c r="G835" i="4" s="1"/>
  <c r="I835" i="4" s="1"/>
  <c r="C836" i="4"/>
  <c r="G836" i="4" s="1"/>
  <c r="I836" i="4" s="1"/>
  <c r="C837" i="4"/>
  <c r="G837" i="4" s="1"/>
  <c r="I837" i="4" s="1"/>
  <c r="C838" i="4"/>
  <c r="G838" i="4" s="1"/>
  <c r="I838" i="4" s="1"/>
  <c r="C839" i="4"/>
  <c r="G839" i="4" s="1"/>
  <c r="I839" i="4" s="1"/>
  <c r="C840" i="4"/>
  <c r="G840" i="4" s="1"/>
  <c r="I840" i="4" s="1"/>
  <c r="C841" i="4"/>
  <c r="G841" i="4" s="1"/>
  <c r="I841" i="4" s="1"/>
  <c r="C842" i="4"/>
  <c r="G842" i="4" s="1"/>
  <c r="I842" i="4" s="1"/>
  <c r="C843" i="4"/>
  <c r="G843" i="4" s="1"/>
  <c r="I843" i="4" s="1"/>
  <c r="C844" i="4"/>
  <c r="G844" i="4" s="1"/>
  <c r="I844" i="4" s="1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2" i="4"/>
  <c r="G892" i="4" s="1"/>
  <c r="I892" i="4" s="1"/>
  <c r="C894" i="4"/>
  <c r="G894" i="4" s="1"/>
  <c r="I894" i="4" s="1"/>
  <c r="C895" i="4"/>
  <c r="G895" i="4" s="1"/>
  <c r="I895" i="4" s="1"/>
  <c r="C896" i="4"/>
  <c r="G896" i="4" s="1"/>
  <c r="I896" i="4" s="1"/>
  <c r="C897" i="4"/>
  <c r="G897" i="4" s="1"/>
  <c r="I897" i="4" s="1"/>
  <c r="C898" i="4"/>
  <c r="G898" i="4" s="1"/>
  <c r="I898" i="4" s="1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4" i="4"/>
  <c r="G934" i="4" s="1"/>
  <c r="I934" i="4" s="1"/>
  <c r="C935" i="4"/>
  <c r="G935" i="4" s="1"/>
  <c r="I935" i="4" s="1"/>
  <c r="C936" i="4"/>
  <c r="G936" i="4" s="1"/>
  <c r="I936" i="4" s="1"/>
  <c r="C937" i="4"/>
  <c r="G937" i="4" s="1"/>
  <c r="I937" i="4" s="1"/>
  <c r="C938" i="4"/>
  <c r="G938" i="4" s="1"/>
  <c r="I938" i="4" s="1"/>
  <c r="C939" i="4"/>
  <c r="G939" i="4" s="1"/>
  <c r="I939" i="4" s="1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9" i="4"/>
  <c r="C1011" i="4"/>
  <c r="C1012" i="4"/>
  <c r="C1013" i="4"/>
  <c r="C1014" i="4"/>
  <c r="C1015" i="4"/>
  <c r="C1016" i="4"/>
  <c r="C1017" i="4"/>
  <c r="C1018" i="4"/>
  <c r="C1019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9" i="4"/>
  <c r="G1049" i="4" s="1"/>
  <c r="I1049" i="4" s="1"/>
  <c r="C1050" i="4"/>
  <c r="G1050" i="4" s="1"/>
  <c r="I1050" i="4" s="1"/>
  <c r="C1051" i="4"/>
  <c r="G1051" i="4" s="1"/>
  <c r="I1051" i="4" s="1"/>
  <c r="C1052" i="4"/>
  <c r="G1052" i="4" s="1"/>
  <c r="I1052" i="4" s="1"/>
  <c r="C1053" i="4"/>
  <c r="G1053" i="4" s="1"/>
  <c r="I1053" i="4" s="1"/>
  <c r="C1054" i="4"/>
  <c r="G1054" i="4" s="1"/>
  <c r="I1054" i="4" s="1"/>
  <c r="C1055" i="4"/>
  <c r="G1055" i="4" s="1"/>
  <c r="I1055" i="4" s="1"/>
  <c r="C1056" i="4"/>
  <c r="G1056" i="4" s="1"/>
  <c r="I1056" i="4" s="1"/>
  <c r="C1057" i="4"/>
  <c r="G1057" i="4" s="1"/>
  <c r="I1057" i="4" s="1"/>
  <c r="C1058" i="4"/>
  <c r="G1058" i="4" s="1"/>
  <c r="I1058" i="4" s="1"/>
  <c r="C1059" i="4"/>
  <c r="G1059" i="4" s="1"/>
  <c r="I1059" i="4" s="1"/>
  <c r="C1060" i="4"/>
  <c r="G1060" i="4" s="1"/>
  <c r="I1060" i="4" s="1"/>
  <c r="C1061" i="4"/>
  <c r="G1061" i="4" s="1"/>
  <c r="I1061" i="4" s="1"/>
  <c r="C1062" i="4"/>
  <c r="G1062" i="4" s="1"/>
  <c r="I1062" i="4" s="1"/>
  <c r="C1063" i="4"/>
  <c r="G1063" i="4" s="1"/>
  <c r="I1063" i="4" s="1"/>
  <c r="C1064" i="4"/>
  <c r="G1064" i="4" s="1"/>
  <c r="I1064" i="4" s="1"/>
  <c r="C1065" i="4"/>
  <c r="G1065" i="4" s="1"/>
  <c r="I1065" i="4" s="1"/>
  <c r="C1066" i="4"/>
  <c r="G1066" i="4" s="1"/>
  <c r="I1066" i="4" s="1"/>
  <c r="C1067" i="4"/>
  <c r="G1067" i="4" s="1"/>
  <c r="I1067" i="4" s="1"/>
  <c r="C1068" i="4"/>
  <c r="G1068" i="4" s="1"/>
  <c r="I1068" i="4" s="1"/>
  <c r="C1069" i="4"/>
  <c r="G1069" i="4" s="1"/>
  <c r="I1069" i="4" s="1"/>
  <c r="C1070" i="4"/>
  <c r="G1070" i="4" s="1"/>
  <c r="I1070" i="4" s="1"/>
  <c r="C1071" i="4"/>
  <c r="G1071" i="4" s="1"/>
  <c r="I1071" i="4" s="1"/>
  <c r="C1072" i="4"/>
  <c r="G1072" i="4" s="1"/>
  <c r="I1072" i="4" s="1"/>
  <c r="C1074" i="4"/>
  <c r="C1075" i="4"/>
  <c r="G1075" i="4" s="1"/>
  <c r="I1075" i="4" s="1"/>
  <c r="C1076" i="4"/>
  <c r="G1076" i="4" s="1"/>
  <c r="I1076" i="4" s="1"/>
  <c r="C1077" i="4"/>
  <c r="G1077" i="4" s="1"/>
  <c r="I1077" i="4" s="1"/>
  <c r="C1078" i="4"/>
  <c r="G1078" i="4" s="1"/>
  <c r="I1078" i="4" s="1"/>
  <c r="C1080" i="4"/>
  <c r="G1080" i="4" s="1"/>
  <c r="I1080" i="4" s="1"/>
  <c r="C1081" i="4"/>
  <c r="G1081" i="4" s="1"/>
  <c r="I1081" i="4" s="1"/>
  <c r="C1082" i="4"/>
  <c r="G1082" i="4" s="1"/>
  <c r="I1082" i="4" s="1"/>
  <c r="C1083" i="4"/>
  <c r="G1083" i="4" s="1"/>
  <c r="I1083" i="4" s="1"/>
  <c r="C1084" i="4"/>
  <c r="G1084" i="4" s="1"/>
  <c r="I1084" i="4" s="1"/>
  <c r="C1085" i="4"/>
  <c r="G1085" i="4" s="1"/>
  <c r="I1085" i="4" s="1"/>
  <c r="C1086" i="4"/>
  <c r="G1086" i="4" s="1"/>
  <c r="I1086" i="4" s="1"/>
  <c r="C1087" i="4"/>
  <c r="G1087" i="4" s="1"/>
  <c r="I1087" i="4" s="1"/>
  <c r="C1088" i="4"/>
  <c r="G1088" i="4" s="1"/>
  <c r="I1088" i="4" s="1"/>
  <c r="C1089" i="4"/>
  <c r="G1089" i="4" s="1"/>
  <c r="I1089" i="4" s="1"/>
  <c r="C1090" i="4"/>
  <c r="G1090" i="4" s="1"/>
  <c r="I1090" i="4" s="1"/>
  <c r="C1091" i="4"/>
  <c r="G1091" i="4" s="1"/>
  <c r="I1091" i="4" s="1"/>
  <c r="C1092" i="4"/>
  <c r="G1092" i="4" s="1"/>
  <c r="I1092" i="4" s="1"/>
  <c r="C1093" i="4"/>
  <c r="G1093" i="4" s="1"/>
  <c r="I1093" i="4" s="1"/>
  <c r="C1094" i="4"/>
  <c r="G1094" i="4" s="1"/>
  <c r="I1094" i="4" s="1"/>
  <c r="C1095" i="4"/>
  <c r="G1095" i="4" s="1"/>
  <c r="I1095" i="4" s="1"/>
  <c r="C1096" i="4"/>
  <c r="G1096" i="4" s="1"/>
  <c r="I1096" i="4" s="1"/>
  <c r="C1097" i="4"/>
  <c r="G1097" i="4" s="1"/>
  <c r="I1097" i="4" s="1"/>
  <c r="C1098" i="4"/>
  <c r="G1098" i="4" s="1"/>
  <c r="I1098" i="4" s="1"/>
  <c r="C1099" i="4"/>
  <c r="G1099" i="4" s="1"/>
  <c r="I1099" i="4" s="1"/>
  <c r="C1100" i="4"/>
  <c r="G1100" i="4" s="1"/>
  <c r="I1100" i="4" s="1"/>
  <c r="C1101" i="4"/>
  <c r="G1101" i="4" s="1"/>
  <c r="I1101" i="4" s="1"/>
  <c r="C1102" i="4"/>
  <c r="G1102" i="4" s="1"/>
  <c r="I1102" i="4" s="1"/>
  <c r="C1103" i="4"/>
  <c r="G1103" i="4" s="1"/>
  <c r="I1103" i="4" s="1"/>
  <c r="C1104" i="4"/>
  <c r="G1104" i="4" s="1"/>
  <c r="I1104" i="4" s="1"/>
  <c r="C1105" i="4"/>
  <c r="G1105" i="4" s="1"/>
  <c r="I1105" i="4" s="1"/>
  <c r="C1106" i="4"/>
  <c r="G1106" i="4" s="1"/>
  <c r="I1106" i="4" s="1"/>
  <c r="C1107" i="4"/>
  <c r="G1107" i="4" s="1"/>
  <c r="I1107" i="4" s="1"/>
  <c r="C1108" i="4"/>
  <c r="G1108" i="4" s="1"/>
  <c r="I1108" i="4" s="1"/>
  <c r="C1109" i="4"/>
  <c r="G1109" i="4" s="1"/>
  <c r="I1109" i="4" s="1"/>
  <c r="C1110" i="4"/>
  <c r="G1110" i="4" s="1"/>
  <c r="I1110" i="4" s="1"/>
  <c r="C1111" i="4"/>
  <c r="G1111" i="4" s="1"/>
  <c r="I1111" i="4" s="1"/>
  <c r="C1112" i="4"/>
  <c r="G1112" i="4" s="1"/>
  <c r="I1112" i="4" s="1"/>
  <c r="C1113" i="4"/>
  <c r="G1113" i="4" s="1"/>
  <c r="I1113" i="4" s="1"/>
  <c r="C1114" i="4"/>
  <c r="G1114" i="4" s="1"/>
  <c r="I1114" i="4" s="1"/>
  <c r="C1115" i="4"/>
  <c r="G1115" i="4" s="1"/>
  <c r="I1115" i="4" s="1"/>
  <c r="C1116" i="4"/>
  <c r="G1116" i="4" s="1"/>
  <c r="I1116" i="4" s="1"/>
  <c r="C1117" i="4"/>
  <c r="G1117" i="4" s="1"/>
  <c r="I1117" i="4" s="1"/>
  <c r="C1119" i="4"/>
  <c r="C1120" i="4"/>
  <c r="C1121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40" i="4"/>
  <c r="G1140" i="4" s="1"/>
  <c r="I1140" i="4" s="1"/>
  <c r="C1141" i="4"/>
  <c r="G1141" i="4" s="1"/>
  <c r="I1141" i="4" s="1"/>
  <c r="C1142" i="4"/>
  <c r="G1142" i="4" s="1"/>
  <c r="I1142" i="4" s="1"/>
  <c r="C1143" i="4"/>
  <c r="G1143" i="4" s="1"/>
  <c r="I1143" i="4" s="1"/>
  <c r="C1144" i="4"/>
  <c r="G1144" i="4" s="1"/>
  <c r="I1144" i="4" s="1"/>
  <c r="C1145" i="4"/>
  <c r="G1145" i="4" s="1"/>
  <c r="I1145" i="4" s="1"/>
  <c r="C1146" i="4"/>
  <c r="G1146" i="4" s="1"/>
  <c r="I1146" i="4" s="1"/>
  <c r="C1147" i="4"/>
  <c r="G1147" i="4" s="1"/>
  <c r="I1147" i="4" s="1"/>
  <c r="C1148" i="4"/>
  <c r="G1148" i="4" s="1"/>
  <c r="I1148" i="4" s="1"/>
  <c r="C1149" i="4"/>
  <c r="G1149" i="4" s="1"/>
  <c r="I1149" i="4" s="1"/>
  <c r="C1150" i="4"/>
  <c r="G1150" i="4" s="1"/>
  <c r="I1150" i="4" s="1"/>
  <c r="C1151" i="4"/>
  <c r="G1151" i="4" s="1"/>
  <c r="I1151" i="4" s="1"/>
  <c r="C1155" i="4"/>
  <c r="C1156" i="4"/>
  <c r="C1157" i="4"/>
  <c r="C1158" i="4"/>
  <c r="C1160" i="4"/>
  <c r="G1160" i="4" s="1"/>
  <c r="I1160" i="4" s="1"/>
  <c r="C1161" i="4"/>
  <c r="G1161" i="4" s="1"/>
  <c r="I1161" i="4" s="1"/>
  <c r="C1162" i="4"/>
  <c r="G1162" i="4" s="1"/>
  <c r="I1162" i="4" s="1"/>
  <c r="C1163" i="4"/>
  <c r="G1163" i="4" s="1"/>
  <c r="I1163" i="4" s="1"/>
  <c r="C1164" i="4"/>
  <c r="G1164" i="4" s="1"/>
  <c r="I1164" i="4" s="1"/>
  <c r="C1165" i="4"/>
  <c r="G1165" i="4" s="1"/>
  <c r="I1165" i="4" s="1"/>
  <c r="C1166" i="4"/>
  <c r="G1166" i="4" s="1"/>
  <c r="I1166" i="4" s="1"/>
  <c r="C1167" i="4"/>
  <c r="G1167" i="4" s="1"/>
  <c r="I1167" i="4" s="1"/>
  <c r="C1168" i="4"/>
  <c r="G1168" i="4" s="1"/>
  <c r="I1168" i="4" s="1"/>
  <c r="C1169" i="4"/>
  <c r="G1169" i="4" s="1"/>
  <c r="I1169" i="4" s="1"/>
  <c r="C1170" i="4"/>
  <c r="G1170" i="4" s="1"/>
  <c r="I1170" i="4" s="1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8" i="4"/>
  <c r="C1399" i="4"/>
  <c r="C1400" i="4"/>
  <c r="C1401" i="4"/>
  <c r="C1402" i="4"/>
  <c r="C1404" i="4"/>
  <c r="G1404" i="4" s="1"/>
  <c r="I1404" i="4" s="1"/>
  <c r="C1405" i="4"/>
  <c r="G1405" i="4" s="1"/>
  <c r="I1405" i="4" s="1"/>
  <c r="C1406" i="4"/>
  <c r="G1406" i="4" s="1"/>
  <c r="I1406" i="4" s="1"/>
  <c r="C1407" i="4"/>
  <c r="G1407" i="4" s="1"/>
  <c r="I1407" i="4" s="1"/>
  <c r="C1408" i="4"/>
  <c r="G1408" i="4" s="1"/>
  <c r="I1408" i="4" s="1"/>
  <c r="C1409" i="4"/>
  <c r="G1409" i="4" s="1"/>
  <c r="I1409" i="4" s="1"/>
  <c r="C1410" i="4"/>
  <c r="G1410" i="4" s="1"/>
  <c r="I1410" i="4" s="1"/>
  <c r="C1411" i="4"/>
  <c r="G1411" i="4" s="1"/>
  <c r="I1411" i="4" s="1"/>
  <c r="C1412" i="4"/>
  <c r="G1412" i="4" s="1"/>
  <c r="I1412" i="4" s="1"/>
  <c r="C1413" i="4"/>
  <c r="G1413" i="4" s="1"/>
  <c r="I1413" i="4" s="1"/>
  <c r="C1414" i="4"/>
  <c r="G1414" i="4" s="1"/>
  <c r="I1414" i="4" s="1"/>
  <c r="C1415" i="4"/>
  <c r="G1415" i="4" s="1"/>
  <c r="I1415" i="4" s="1"/>
  <c r="C1416" i="4"/>
  <c r="G1416" i="4" s="1"/>
  <c r="I1416" i="4" s="1"/>
  <c r="C1417" i="4"/>
  <c r="G1417" i="4" s="1"/>
  <c r="I1417" i="4" s="1"/>
  <c r="C1418" i="4"/>
  <c r="G1418" i="4" s="1"/>
  <c r="I1418" i="4" s="1"/>
  <c r="C1419" i="4"/>
  <c r="G1419" i="4" s="1"/>
  <c r="I1419" i="4" s="1"/>
  <c r="C1420" i="4"/>
  <c r="G1420" i="4" s="1"/>
  <c r="I1420" i="4" s="1"/>
  <c r="C1421" i="4"/>
  <c r="G1421" i="4" s="1"/>
  <c r="I1421" i="4" s="1"/>
  <c r="C1422" i="4"/>
  <c r="G1422" i="4" s="1"/>
  <c r="I1422" i="4" s="1"/>
  <c r="C1423" i="4"/>
  <c r="G1423" i="4" s="1"/>
  <c r="I1423" i="4" s="1"/>
  <c r="C1424" i="4"/>
  <c r="G1424" i="4" s="1"/>
  <c r="I1424" i="4" s="1"/>
  <c r="C1425" i="4"/>
  <c r="G1425" i="4" s="1"/>
  <c r="I1425" i="4" s="1"/>
  <c r="C1426" i="4"/>
  <c r="G1426" i="4" s="1"/>
  <c r="I1426" i="4" s="1"/>
  <c r="C1427" i="4"/>
  <c r="G1427" i="4" s="1"/>
  <c r="I1427" i="4" s="1"/>
  <c r="C1428" i="4"/>
  <c r="G1428" i="4" s="1"/>
  <c r="I1428" i="4" s="1"/>
  <c r="C1429" i="4"/>
  <c r="G1429" i="4" s="1"/>
  <c r="I1429" i="4" s="1"/>
  <c r="C1430" i="4"/>
  <c r="G1430" i="4" s="1"/>
  <c r="I1430" i="4" s="1"/>
  <c r="C1431" i="4"/>
  <c r="G1431" i="4" s="1"/>
  <c r="I1431" i="4" s="1"/>
  <c r="C1432" i="4"/>
  <c r="G1432" i="4" s="1"/>
  <c r="I1432" i="4" s="1"/>
  <c r="C1433" i="4"/>
  <c r="G1433" i="4" s="1"/>
  <c r="I1433" i="4" s="1"/>
  <c r="C1434" i="4"/>
  <c r="G1434" i="4" s="1"/>
  <c r="I1434" i="4" s="1"/>
  <c r="C1435" i="4"/>
  <c r="G1435" i="4" s="1"/>
  <c r="I1435" i="4" s="1"/>
  <c r="C1436" i="4"/>
  <c r="G1436" i="4" s="1"/>
  <c r="I1436" i="4" s="1"/>
  <c r="C1437" i="4"/>
  <c r="G1437" i="4" s="1"/>
  <c r="I1437" i="4" s="1"/>
  <c r="C1438" i="4"/>
  <c r="G1438" i="4" s="1"/>
  <c r="I1438" i="4" s="1"/>
  <c r="C1439" i="4"/>
  <c r="G1439" i="4" s="1"/>
  <c r="I1439" i="4" s="1"/>
  <c r="C1440" i="4"/>
  <c r="G1440" i="4" s="1"/>
  <c r="I1440" i="4" s="1"/>
  <c r="C1441" i="4"/>
  <c r="G1441" i="4" s="1"/>
  <c r="I1441" i="4" s="1"/>
  <c r="C1442" i="4"/>
  <c r="G1442" i="4" s="1"/>
  <c r="I1442" i="4" s="1"/>
  <c r="C1443" i="4"/>
  <c r="G1443" i="4" s="1"/>
  <c r="I1443" i="4" s="1"/>
  <c r="C1444" i="4"/>
  <c r="G1444" i="4" s="1"/>
  <c r="I1444" i="4" s="1"/>
  <c r="C1445" i="4"/>
  <c r="G1445" i="4" s="1"/>
  <c r="I1445" i="4" s="1"/>
  <c r="C1446" i="4"/>
  <c r="G1446" i="4" s="1"/>
  <c r="I1446" i="4" s="1"/>
  <c r="C1447" i="4"/>
  <c r="G1447" i="4" s="1"/>
  <c r="I1447" i="4" s="1"/>
  <c r="C1448" i="4"/>
  <c r="G1448" i="4" s="1"/>
  <c r="I1448" i="4" s="1"/>
  <c r="C1449" i="4"/>
  <c r="G1449" i="4" s="1"/>
  <c r="I1449" i="4" s="1"/>
  <c r="C1450" i="4"/>
  <c r="G1450" i="4" s="1"/>
  <c r="I1450" i="4" s="1"/>
  <c r="C1451" i="4"/>
  <c r="G1451" i="4" s="1"/>
  <c r="I1451" i="4" s="1"/>
  <c r="C1452" i="4"/>
  <c r="G1452" i="4" s="1"/>
  <c r="I1452" i="4" s="1"/>
  <c r="C1453" i="4"/>
  <c r="G1453" i="4" s="1"/>
  <c r="I1453" i="4" s="1"/>
  <c r="C1454" i="4"/>
  <c r="G1454" i="4" s="1"/>
  <c r="I1454" i="4" s="1"/>
  <c r="C1455" i="4"/>
  <c r="G1455" i="4" s="1"/>
  <c r="I1455" i="4" s="1"/>
  <c r="C1456" i="4"/>
  <c r="G1456" i="4" s="1"/>
  <c r="I1456" i="4" s="1"/>
  <c r="C1457" i="4"/>
  <c r="G1457" i="4" s="1"/>
  <c r="I1457" i="4" s="1"/>
  <c r="C1458" i="4"/>
  <c r="G1458" i="4" s="1"/>
  <c r="I1458" i="4" s="1"/>
  <c r="C1459" i="4"/>
  <c r="G1459" i="4" s="1"/>
  <c r="I1459" i="4" s="1"/>
  <c r="C1460" i="4"/>
  <c r="G1460" i="4" s="1"/>
  <c r="I1460" i="4" s="1"/>
  <c r="C1461" i="4"/>
  <c r="G1461" i="4" s="1"/>
  <c r="I1461" i="4" s="1"/>
  <c r="C1462" i="4"/>
  <c r="G1462" i="4" s="1"/>
  <c r="I1462" i="4" s="1"/>
  <c r="C1463" i="4"/>
  <c r="G1463" i="4" s="1"/>
  <c r="I1463" i="4" s="1"/>
  <c r="C1464" i="4"/>
  <c r="G1464" i="4" s="1"/>
  <c r="I1464" i="4" s="1"/>
  <c r="C1465" i="4"/>
  <c r="G1465" i="4" s="1"/>
  <c r="I1465" i="4" s="1"/>
  <c r="C1466" i="4"/>
  <c r="G1466" i="4" s="1"/>
  <c r="I1466" i="4" s="1"/>
  <c r="C1467" i="4"/>
  <c r="G1467" i="4" s="1"/>
  <c r="I1467" i="4" s="1"/>
  <c r="C1468" i="4"/>
  <c r="G1468" i="4" s="1"/>
  <c r="I1468" i="4" s="1"/>
  <c r="C1469" i="4"/>
  <c r="G1469" i="4" s="1"/>
  <c r="I1469" i="4" s="1"/>
  <c r="C1470" i="4"/>
  <c r="G1470" i="4" s="1"/>
  <c r="I1470" i="4" s="1"/>
  <c r="C1471" i="4"/>
  <c r="G1471" i="4" s="1"/>
  <c r="I1471" i="4" s="1"/>
  <c r="C1472" i="4"/>
  <c r="G1472" i="4" s="1"/>
  <c r="I1472" i="4" s="1"/>
  <c r="C1473" i="4"/>
  <c r="G1473" i="4" s="1"/>
  <c r="I1473" i="4" s="1"/>
  <c r="C1474" i="4"/>
  <c r="G1474" i="4" s="1"/>
  <c r="I1474" i="4" s="1"/>
  <c r="C1475" i="4"/>
  <c r="G1475" i="4" s="1"/>
  <c r="I1475" i="4" s="1"/>
  <c r="C1476" i="4"/>
  <c r="G1476" i="4" s="1"/>
  <c r="I1476" i="4" s="1"/>
  <c r="C1477" i="4"/>
  <c r="G1477" i="4" s="1"/>
  <c r="I1477" i="4" s="1"/>
  <c r="C1478" i="4"/>
  <c r="G1478" i="4" s="1"/>
  <c r="I1478" i="4" s="1"/>
  <c r="C1479" i="4"/>
  <c r="G1479" i="4" s="1"/>
  <c r="I1479" i="4" s="1"/>
  <c r="C1480" i="4"/>
  <c r="G1480" i="4" s="1"/>
  <c r="I1480" i="4" s="1"/>
  <c r="C1481" i="4"/>
  <c r="G1481" i="4" s="1"/>
  <c r="I1481" i="4" s="1"/>
  <c r="C1482" i="4"/>
  <c r="G1482" i="4" s="1"/>
  <c r="I1482" i="4" s="1"/>
  <c r="C1483" i="4"/>
  <c r="G1483" i="4" s="1"/>
  <c r="I1483" i="4" s="1"/>
  <c r="C1484" i="4"/>
  <c r="G1484" i="4" s="1"/>
  <c r="I1484" i="4" s="1"/>
  <c r="C1485" i="4"/>
  <c r="G1485" i="4" s="1"/>
  <c r="I1485" i="4" s="1"/>
  <c r="C1486" i="4"/>
  <c r="G1486" i="4" s="1"/>
  <c r="I1486" i="4" s="1"/>
  <c r="C1487" i="4"/>
  <c r="G1487" i="4" s="1"/>
  <c r="I1487" i="4" s="1"/>
  <c r="C1488" i="4"/>
  <c r="G1488" i="4" s="1"/>
  <c r="I1488" i="4" s="1"/>
  <c r="C1489" i="4"/>
  <c r="G1489" i="4" s="1"/>
  <c r="I1489" i="4" s="1"/>
  <c r="C1490" i="4"/>
  <c r="G1490" i="4" s="1"/>
  <c r="I1490" i="4" s="1"/>
  <c r="C1491" i="4"/>
  <c r="G1491" i="4" s="1"/>
  <c r="I1491" i="4" s="1"/>
  <c r="C1492" i="4"/>
  <c r="G1492" i="4" s="1"/>
  <c r="I1492" i="4" s="1"/>
  <c r="C1493" i="4"/>
  <c r="G1493" i="4" s="1"/>
  <c r="I1493" i="4" s="1"/>
  <c r="C1494" i="4"/>
  <c r="G1494" i="4" s="1"/>
  <c r="I1494" i="4" s="1"/>
  <c r="C1495" i="4"/>
  <c r="G1495" i="4" s="1"/>
  <c r="I1495" i="4" s="1"/>
  <c r="C1496" i="4"/>
  <c r="G1496" i="4" s="1"/>
  <c r="I1496" i="4" s="1"/>
  <c r="C1497" i="4"/>
  <c r="G1497" i="4" s="1"/>
  <c r="I1497" i="4" s="1"/>
  <c r="C1498" i="4"/>
  <c r="G1498" i="4" s="1"/>
  <c r="I1498" i="4" s="1"/>
  <c r="C1500" i="4"/>
  <c r="C1501" i="4"/>
  <c r="C1502" i="4"/>
  <c r="C1503" i="4"/>
  <c r="C1504" i="4"/>
  <c r="C1505" i="4"/>
  <c r="C1507" i="4"/>
  <c r="G1507" i="4" s="1"/>
  <c r="I1507" i="4" s="1"/>
  <c r="C1508" i="4"/>
  <c r="G1508" i="4" s="1"/>
  <c r="I1508" i="4" s="1"/>
  <c r="C1509" i="4"/>
  <c r="G1509" i="4" s="1"/>
  <c r="I1509" i="4" s="1"/>
  <c r="C1510" i="4"/>
  <c r="G1510" i="4" s="1"/>
  <c r="I1510" i="4" s="1"/>
  <c r="C1511" i="4"/>
  <c r="G1511" i="4" s="1"/>
  <c r="I1511" i="4" s="1"/>
  <c r="C1512" i="4"/>
  <c r="G1512" i="4" s="1"/>
  <c r="I1512" i="4" s="1"/>
  <c r="C1513" i="4"/>
  <c r="G1513" i="4" s="1"/>
  <c r="I1513" i="4" s="1"/>
  <c r="C1514" i="4"/>
  <c r="G1514" i="4" s="1"/>
  <c r="I1514" i="4" s="1"/>
  <c r="C1515" i="4"/>
  <c r="G1515" i="4" s="1"/>
  <c r="I1515" i="4" s="1"/>
  <c r="C1516" i="4"/>
  <c r="G1516" i="4" s="1"/>
  <c r="I1516" i="4" s="1"/>
  <c r="C1517" i="4"/>
  <c r="G1517" i="4" s="1"/>
  <c r="I1517" i="4" s="1"/>
  <c r="C1518" i="4"/>
  <c r="G1518" i="4" s="1"/>
  <c r="I1518" i="4" s="1"/>
  <c r="C1519" i="4"/>
  <c r="G1519" i="4" s="1"/>
  <c r="I1519" i="4" s="1"/>
  <c r="C1520" i="4"/>
  <c r="G1520" i="4" s="1"/>
  <c r="I1520" i="4" s="1"/>
  <c r="C1521" i="4"/>
  <c r="G1521" i="4" s="1"/>
  <c r="I1521" i="4" s="1"/>
  <c r="C1522" i="4"/>
  <c r="G1522" i="4" s="1"/>
  <c r="I1522" i="4" s="1"/>
  <c r="C1523" i="4"/>
  <c r="G1523" i="4"/>
  <c r="I1523" i="4" s="1"/>
  <c r="C1524" i="4"/>
  <c r="G1524" i="4"/>
  <c r="I1524" i="4" s="1"/>
  <c r="C1525" i="4"/>
  <c r="G1525" i="4"/>
  <c r="I1525" i="4" s="1"/>
  <c r="C1528" i="4"/>
  <c r="G1528" i="4"/>
  <c r="I1528" i="4" s="1"/>
  <c r="C1529" i="4"/>
  <c r="G1529" i="4"/>
  <c r="I1529" i="4" s="1"/>
  <c r="C1530" i="4"/>
  <c r="G1530" i="4"/>
  <c r="I1530" i="4" s="1"/>
  <c r="C1531" i="4"/>
  <c r="G1531" i="4"/>
  <c r="I1531" i="4" s="1"/>
  <c r="C1532" i="4"/>
  <c r="G1532" i="4"/>
  <c r="I1532" i="4" s="1"/>
  <c r="C1533" i="4"/>
  <c r="G1533" i="4"/>
  <c r="I1533" i="4" s="1"/>
  <c r="C1534" i="4"/>
  <c r="G1534" i="4"/>
  <c r="I1534" i="4" s="1"/>
  <c r="C1535" i="4"/>
  <c r="G1535" i="4"/>
  <c r="I1535" i="4" s="1"/>
  <c r="C1536" i="4"/>
  <c r="G1536" i="4"/>
  <c r="I1536" i="4" s="1"/>
  <c r="C1537" i="4"/>
  <c r="G1537" i="4"/>
  <c r="I1537" i="4" s="1"/>
  <c r="C1538" i="4"/>
  <c r="G1538" i="4"/>
  <c r="I1538" i="4" s="1"/>
  <c r="C1539" i="4"/>
  <c r="G1539" i="4"/>
  <c r="I1539" i="4" s="1"/>
  <c r="C1540" i="4"/>
  <c r="G1540" i="4"/>
  <c r="I1540" i="4" s="1"/>
  <c r="C1541" i="4"/>
  <c r="G1541" i="4"/>
  <c r="I1541" i="4" s="1"/>
  <c r="C1542" i="4"/>
  <c r="G1542" i="4"/>
  <c r="I1542" i="4" s="1"/>
  <c r="C1543" i="4"/>
  <c r="G1543" i="4"/>
  <c r="I1543" i="4" s="1"/>
  <c r="C1544" i="4"/>
  <c r="G1544" i="4"/>
  <c r="I1544" i="4" s="1"/>
  <c r="C1545" i="4"/>
  <c r="G1545" i="4"/>
  <c r="I1545" i="4" s="1"/>
  <c r="C1546" i="4"/>
  <c r="G1546" i="4"/>
  <c r="I1546" i="4" s="1"/>
  <c r="C1547" i="4"/>
  <c r="G1547" i="4"/>
  <c r="I1547" i="4" s="1"/>
  <c r="C1548" i="4"/>
  <c r="G1548" i="4"/>
  <c r="I1548" i="4" s="1"/>
  <c r="C1549" i="4"/>
  <c r="G1549" i="4"/>
  <c r="I1549" i="4" s="1"/>
  <c r="C1550" i="4"/>
  <c r="G1550" i="4"/>
  <c r="I1550" i="4" s="1"/>
  <c r="C1551" i="4"/>
  <c r="G1551" i="4"/>
  <c r="I1551" i="4" s="1"/>
  <c r="C1552" i="4"/>
  <c r="G1552" i="4"/>
  <c r="I1552" i="4" s="1"/>
  <c r="C1553" i="4"/>
  <c r="G1553" i="4"/>
  <c r="I1553" i="4" s="1"/>
  <c r="C1554" i="4"/>
  <c r="G1554" i="4"/>
  <c r="I1554" i="4" s="1"/>
  <c r="C1555" i="4"/>
  <c r="G1555" i="4"/>
  <c r="I1555" i="4" s="1"/>
  <c r="C1556" i="4"/>
  <c r="G1556" i="4"/>
  <c r="I1556" i="4" s="1"/>
  <c r="C1557" i="4"/>
  <c r="G1557" i="4"/>
  <c r="I1557" i="4" s="1"/>
  <c r="C1558" i="4"/>
  <c r="G1558" i="4"/>
  <c r="I1558" i="4" s="1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6" i="4"/>
  <c r="G1576" i="4"/>
  <c r="I1576" i="4" s="1"/>
  <c r="C1577" i="4"/>
  <c r="G1577" i="4"/>
  <c r="I1577" i="4" s="1"/>
  <c r="C1578" i="4"/>
  <c r="G1578" i="4"/>
  <c r="I1578" i="4" s="1"/>
  <c r="C1579" i="4"/>
  <c r="G1579" i="4"/>
  <c r="I1579" i="4" s="1"/>
  <c r="C1580" i="4"/>
  <c r="G1580" i="4"/>
  <c r="I1580" i="4" s="1"/>
  <c r="C1581" i="4"/>
  <c r="G1581" i="4"/>
  <c r="I1581" i="4" s="1"/>
  <c r="C1582" i="4"/>
  <c r="G1582" i="4"/>
  <c r="I1582" i="4" s="1"/>
  <c r="C1583" i="4"/>
  <c r="G1583" i="4"/>
  <c r="I1583" i="4" s="1"/>
  <c r="C1584" i="4"/>
  <c r="G1584" i="4"/>
  <c r="I1584" i="4" s="1"/>
  <c r="C1585" i="4"/>
  <c r="G1585" i="4"/>
  <c r="I1585" i="4" s="1"/>
  <c r="C1586" i="4"/>
  <c r="G1586" i="4"/>
  <c r="I1586" i="4" s="1"/>
  <c r="C1587" i="4"/>
  <c r="G1587" i="4"/>
  <c r="I1587" i="4" s="1"/>
  <c r="C1588" i="4"/>
  <c r="G1588" i="4"/>
  <c r="I1588" i="4" s="1"/>
  <c r="C1589" i="4"/>
  <c r="G1589" i="4"/>
  <c r="I1589" i="4" s="1"/>
  <c r="C1590" i="4"/>
  <c r="G1590" i="4"/>
  <c r="I1590" i="4" s="1"/>
  <c r="C1591" i="4"/>
  <c r="G1591" i="4"/>
  <c r="I1591" i="4" s="1"/>
  <c r="C1592" i="4"/>
  <c r="G1592" i="4"/>
  <c r="I1592" i="4" s="1"/>
  <c r="C1593" i="4"/>
  <c r="G1593" i="4"/>
  <c r="I1593" i="4" s="1"/>
  <c r="C1594" i="4"/>
  <c r="G1594" i="4"/>
  <c r="I1594" i="4" s="1"/>
  <c r="C1595" i="4"/>
  <c r="G1595" i="4"/>
  <c r="I1595" i="4" s="1"/>
  <c r="C1596" i="4"/>
  <c r="G1596" i="4"/>
  <c r="I1596" i="4" s="1"/>
  <c r="C1597" i="4"/>
  <c r="G1597" i="4"/>
  <c r="I1597" i="4" s="1"/>
  <c r="C1598" i="4"/>
  <c r="G1598" i="4"/>
  <c r="I1598" i="4" s="1"/>
  <c r="C1599" i="4"/>
  <c r="G1599" i="4"/>
  <c r="I1599" i="4" s="1"/>
  <c r="C1600" i="4"/>
  <c r="G1600" i="4"/>
  <c r="I1600" i="4" s="1"/>
  <c r="C1601" i="4"/>
  <c r="G1601" i="4"/>
  <c r="I1601" i="4" s="1"/>
  <c r="C1602" i="4"/>
  <c r="G1602" i="4"/>
  <c r="I1602" i="4" s="1"/>
  <c r="C1603" i="4"/>
  <c r="G1603" i="4"/>
  <c r="I1603" i="4" s="1"/>
  <c r="C1604" i="4"/>
  <c r="G1604" i="4"/>
  <c r="I1604" i="4" s="1"/>
  <c r="C1605" i="4"/>
  <c r="G1605" i="4"/>
  <c r="I1605" i="4" s="1"/>
  <c r="C1606" i="4"/>
  <c r="G1606" i="4"/>
  <c r="I1606" i="4" s="1"/>
  <c r="C1607" i="4"/>
  <c r="G1607" i="4"/>
  <c r="I1607" i="4" s="1"/>
  <c r="C1608" i="4"/>
  <c r="G1608" i="4"/>
  <c r="I1608" i="4" s="1"/>
  <c r="C1609" i="4"/>
  <c r="G1609" i="4"/>
  <c r="I1609" i="4" s="1"/>
  <c r="C1610" i="4"/>
  <c r="G1610" i="4"/>
  <c r="I1610" i="4" s="1"/>
  <c r="C1611" i="4"/>
  <c r="G1611" i="4"/>
  <c r="I1611" i="4" s="1"/>
  <c r="C1612" i="4"/>
  <c r="G1612" i="4"/>
  <c r="I1612" i="4" s="1"/>
  <c r="C1613" i="4"/>
  <c r="G1613" i="4"/>
  <c r="I1613" i="4" s="1"/>
  <c r="C1614" i="4"/>
  <c r="G1614" i="4"/>
  <c r="I1614" i="4" s="1"/>
  <c r="C1615" i="4"/>
  <c r="G1615" i="4"/>
  <c r="I1615" i="4" s="1"/>
  <c r="C1616" i="4"/>
  <c r="G1616" i="4"/>
  <c r="I1616" i="4" s="1"/>
  <c r="C1617" i="4"/>
  <c r="G1617" i="4"/>
  <c r="I1617" i="4" s="1"/>
  <c r="C1618" i="4"/>
  <c r="G1618" i="4"/>
  <c r="I1618" i="4" s="1"/>
  <c r="C1619" i="4"/>
  <c r="G1619" i="4"/>
  <c r="I1619" i="4" s="1"/>
  <c r="C1620" i="4"/>
  <c r="G1620" i="4"/>
  <c r="I1620" i="4" s="1"/>
  <c r="C1621" i="4"/>
  <c r="G1621" i="4"/>
  <c r="I1621" i="4" s="1"/>
  <c r="C1622" i="4"/>
  <c r="G1622" i="4"/>
  <c r="I1622" i="4" s="1"/>
  <c r="C1623" i="4"/>
  <c r="G1623" i="4"/>
  <c r="I1623" i="4" s="1"/>
  <c r="C1624" i="4"/>
  <c r="G1624" i="4"/>
  <c r="I1624" i="4" s="1"/>
  <c r="C1625" i="4"/>
  <c r="G1625" i="4"/>
  <c r="I1625" i="4" s="1"/>
  <c r="C1626" i="4"/>
  <c r="G1626" i="4"/>
  <c r="I1626" i="4" s="1"/>
  <c r="C1627" i="4"/>
  <c r="G1627" i="4"/>
  <c r="I1627" i="4" s="1"/>
  <c r="C1628" i="4"/>
  <c r="G1628" i="4"/>
  <c r="I1628" i="4" s="1"/>
  <c r="C1629" i="4"/>
  <c r="G1629" i="4"/>
  <c r="I1629" i="4" s="1"/>
  <c r="C1630" i="4"/>
  <c r="G1630" i="4"/>
  <c r="I1630" i="4" s="1"/>
  <c r="C1631" i="4"/>
  <c r="G1631" i="4"/>
  <c r="I1631" i="4" s="1"/>
  <c r="C1632" i="4"/>
  <c r="G1632" i="4"/>
  <c r="I1632" i="4" s="1"/>
  <c r="C1633" i="4"/>
  <c r="G1633" i="4"/>
  <c r="I1633" i="4" s="1"/>
  <c r="C1634" i="4"/>
  <c r="G1634" i="4"/>
  <c r="I1634" i="4" s="1"/>
  <c r="C1635" i="4"/>
  <c r="G1635" i="4"/>
  <c r="I1635" i="4" s="1"/>
  <c r="C1636" i="4"/>
  <c r="G1636" i="4"/>
  <c r="I1636" i="4" s="1"/>
  <c r="C1637" i="4"/>
  <c r="G1637" i="4"/>
  <c r="I1637" i="4" s="1"/>
  <c r="C1638" i="4"/>
  <c r="G1638" i="4"/>
  <c r="I1638" i="4" s="1"/>
  <c r="C1639" i="4"/>
  <c r="G1639" i="4"/>
  <c r="I1639" i="4" s="1"/>
  <c r="C1640" i="4"/>
  <c r="G1640" i="4"/>
  <c r="I1640" i="4" s="1"/>
  <c r="C1641" i="4"/>
  <c r="G1641" i="4"/>
  <c r="I1641" i="4" s="1"/>
  <c r="C1642" i="4"/>
  <c r="G1642" i="4"/>
  <c r="I1642" i="4" s="1"/>
  <c r="C1643" i="4"/>
  <c r="G1643" i="4"/>
  <c r="I1643" i="4" s="1"/>
  <c r="C1644" i="4"/>
  <c r="G1644" i="4"/>
  <c r="I1644" i="4" s="1"/>
  <c r="C1645" i="4"/>
  <c r="G1645" i="4"/>
  <c r="I1645" i="4" s="1"/>
  <c r="C1647" i="4"/>
  <c r="G1647" i="4"/>
  <c r="I1647" i="4" s="1"/>
  <c r="C1648" i="4"/>
  <c r="G1648" i="4"/>
  <c r="I1648" i="4" s="1"/>
  <c r="C1649" i="4"/>
  <c r="G1649" i="4"/>
  <c r="I1649" i="4" s="1"/>
  <c r="C1650" i="4"/>
  <c r="G1650" i="4"/>
  <c r="I1650" i="4" s="1"/>
  <c r="C1651" i="4"/>
  <c r="G1651" i="4"/>
  <c r="I1651" i="4" s="1"/>
  <c r="C1652" i="4"/>
  <c r="G1652" i="4"/>
  <c r="I1652" i="4" s="1"/>
  <c r="C1653" i="4"/>
  <c r="G1653" i="4"/>
  <c r="I1653" i="4" s="1"/>
  <c r="C1654" i="4"/>
  <c r="G1654" i="4"/>
  <c r="I1654" i="4" s="1"/>
  <c r="C1655" i="4"/>
  <c r="G1655" i="4"/>
  <c r="I1655" i="4" s="1"/>
  <c r="C1656" i="4"/>
  <c r="G1656" i="4"/>
  <c r="I1656" i="4" s="1"/>
  <c r="C1657" i="4"/>
  <c r="G1657" i="4"/>
  <c r="I1657" i="4" s="1"/>
  <c r="C1658" i="4"/>
  <c r="G1658" i="4"/>
  <c r="I1658" i="4" s="1"/>
  <c r="C1659" i="4"/>
  <c r="G1659" i="4"/>
  <c r="I1659" i="4" s="1"/>
  <c r="C1660" i="4"/>
  <c r="G1660" i="4"/>
  <c r="I1660" i="4" s="1"/>
  <c r="C1661" i="4"/>
  <c r="G1661" i="4"/>
  <c r="I1661" i="4" s="1"/>
  <c r="C1662" i="4"/>
  <c r="G1662" i="4"/>
  <c r="I1662" i="4" s="1"/>
  <c r="C1663" i="4"/>
  <c r="G1663" i="4"/>
  <c r="I1663" i="4" s="1"/>
  <c r="C1664" i="4"/>
  <c r="G1664" i="4"/>
  <c r="I1664" i="4" s="1"/>
  <c r="C1665" i="4"/>
  <c r="G1665" i="4"/>
  <c r="I1665" i="4" s="1"/>
  <c r="C1666" i="4"/>
  <c r="G1666" i="4"/>
  <c r="I1666" i="4" s="1"/>
  <c r="C1667" i="4"/>
  <c r="G1667" i="4"/>
  <c r="I1667" i="4" s="1"/>
  <c r="C1668" i="4"/>
  <c r="G1668" i="4"/>
  <c r="I1668" i="4" s="1"/>
  <c r="C1669" i="4"/>
  <c r="G1669" i="4"/>
  <c r="I1669" i="4" s="1"/>
  <c r="C1670" i="4"/>
  <c r="G1670" i="4"/>
  <c r="I1670" i="4" s="1"/>
  <c r="C1671" i="4"/>
  <c r="G1671" i="4"/>
  <c r="I1671" i="4" s="1"/>
  <c r="C1672" i="4"/>
  <c r="G1672" i="4"/>
  <c r="I1672" i="4" s="1"/>
  <c r="C1673" i="4"/>
  <c r="G1673" i="4"/>
  <c r="I1673" i="4" s="1"/>
  <c r="C1674" i="4"/>
  <c r="G1674" i="4"/>
  <c r="I1674" i="4" s="1"/>
  <c r="C1675" i="4"/>
  <c r="G1675" i="4"/>
  <c r="I1675" i="4" s="1"/>
  <c r="C1676" i="4"/>
  <c r="G1676" i="4"/>
  <c r="I1676" i="4" s="1"/>
  <c r="C1677" i="4"/>
  <c r="G1677" i="4"/>
  <c r="I1677" i="4" s="1"/>
  <c r="C1678" i="4"/>
  <c r="G1678" i="4"/>
  <c r="I1678" i="4" s="1"/>
  <c r="C1679" i="4"/>
  <c r="G1679" i="4"/>
  <c r="I1679" i="4" s="1"/>
  <c r="C1680" i="4"/>
  <c r="G1680" i="4"/>
  <c r="I1680" i="4" s="1"/>
  <c r="C1681" i="4"/>
  <c r="G1681" i="4"/>
  <c r="I1681" i="4" s="1"/>
  <c r="C1682" i="4"/>
  <c r="G1682" i="4"/>
  <c r="I1682" i="4" s="1"/>
  <c r="C1683" i="4"/>
  <c r="G1683" i="4"/>
  <c r="I1683" i="4" s="1"/>
  <c r="C1684" i="4"/>
  <c r="G1684" i="4"/>
  <c r="I1684" i="4" s="1"/>
  <c r="C1685" i="4"/>
  <c r="G1685" i="4"/>
  <c r="I1685" i="4" s="1"/>
  <c r="C1686" i="4"/>
  <c r="G1686" i="4"/>
  <c r="I1686" i="4" s="1"/>
  <c r="C1687" i="4"/>
  <c r="G1687" i="4"/>
  <c r="I1687" i="4" s="1"/>
  <c r="C1688" i="4"/>
  <c r="G1688" i="4"/>
  <c r="I1688" i="4" s="1"/>
  <c r="C1689" i="4"/>
  <c r="G1689" i="4"/>
  <c r="I1689" i="4" s="1"/>
  <c r="C1690" i="4"/>
  <c r="G1690" i="4"/>
  <c r="I1690" i="4" s="1"/>
  <c r="C1691" i="4"/>
  <c r="G1691" i="4"/>
  <c r="I1691" i="4" s="1"/>
  <c r="C1692" i="4"/>
  <c r="G1692" i="4"/>
  <c r="I1692" i="4" s="1"/>
  <c r="C1693" i="4"/>
  <c r="G1693" i="4"/>
  <c r="I1693" i="4" s="1"/>
  <c r="C1694" i="4"/>
  <c r="G1694" i="4"/>
  <c r="I1694" i="4" s="1"/>
  <c r="C1695" i="4"/>
  <c r="G1695" i="4"/>
  <c r="I1695" i="4" s="1"/>
  <c r="C1696" i="4"/>
  <c r="G1696" i="4"/>
  <c r="I1696" i="4" s="1"/>
  <c r="C1697" i="4"/>
  <c r="G1697" i="4"/>
  <c r="I1697" i="4" s="1"/>
  <c r="C1698" i="4"/>
  <c r="G1698" i="4"/>
  <c r="I1698" i="4" s="1"/>
  <c r="C1699" i="4"/>
  <c r="G1699" i="4"/>
  <c r="I1699" i="4" s="1"/>
  <c r="C1700" i="4"/>
  <c r="G1700" i="4"/>
  <c r="I1700" i="4" s="1"/>
  <c r="C1701" i="4"/>
  <c r="G1701" i="4"/>
  <c r="I1701" i="4" s="1"/>
  <c r="C1702" i="4"/>
  <c r="G1702" i="4"/>
  <c r="I1702" i="4" s="1"/>
  <c r="C1703" i="4"/>
  <c r="G1703" i="4"/>
  <c r="I1703" i="4" s="1"/>
  <c r="C1704" i="4"/>
  <c r="G1704" i="4"/>
  <c r="I1704" i="4" s="1"/>
  <c r="C1705" i="4"/>
  <c r="G1705" i="4"/>
  <c r="I1705" i="4" s="1"/>
  <c r="C1706" i="4"/>
  <c r="G1706" i="4"/>
  <c r="I1706" i="4" s="1"/>
  <c r="C1707" i="4"/>
  <c r="G1707" i="4"/>
  <c r="I1707" i="4" s="1"/>
  <c r="C1708" i="4"/>
  <c r="G1708" i="4"/>
  <c r="I1708" i="4" s="1"/>
  <c r="C1709" i="4"/>
  <c r="G1709" i="4"/>
  <c r="I1709" i="4" s="1"/>
  <c r="C1710" i="4"/>
  <c r="G1710" i="4"/>
  <c r="I1710" i="4" s="1"/>
  <c r="C1711" i="4"/>
  <c r="G1711" i="4"/>
  <c r="I1711" i="4" s="1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G1788" i="4" s="1"/>
  <c r="I1788" i="4" s="1"/>
  <c r="C1789" i="4"/>
  <c r="G1789" i="4" s="1"/>
  <c r="I1789" i="4" s="1"/>
  <c r="C1790" i="4"/>
  <c r="G1790" i="4" s="1"/>
  <c r="I1790" i="4" s="1"/>
  <c r="C1791" i="4"/>
  <c r="G1791" i="4" s="1"/>
  <c r="I1791" i="4" s="1"/>
  <c r="C1792" i="4"/>
  <c r="G1792" i="4" s="1"/>
  <c r="I1792" i="4" s="1"/>
  <c r="C1793" i="4"/>
  <c r="G1793" i="4" s="1"/>
  <c r="I1793" i="4" s="1"/>
  <c r="C1794" i="4"/>
  <c r="G1794" i="4" s="1"/>
  <c r="I1794" i="4" s="1"/>
  <c r="C1795" i="4"/>
  <c r="G1795" i="4" s="1"/>
  <c r="I1795" i="4" s="1"/>
  <c r="C1796" i="4"/>
  <c r="G1796" i="4" s="1"/>
  <c r="I1796" i="4" s="1"/>
  <c r="C1797" i="4"/>
  <c r="G1797" i="4" s="1"/>
  <c r="I1797" i="4" s="1"/>
  <c r="C1798" i="4"/>
  <c r="G1798" i="4" s="1"/>
  <c r="I1798" i="4" s="1"/>
  <c r="C1799" i="4"/>
  <c r="G1799" i="4" s="1"/>
  <c r="I1799" i="4" s="1"/>
  <c r="C1800" i="4"/>
  <c r="G1800" i="4" s="1"/>
  <c r="I1800" i="4" s="1"/>
  <c r="C1801" i="4"/>
  <c r="G1801" i="4" s="1"/>
  <c r="I1801" i="4" s="1"/>
  <c r="C1802" i="4"/>
  <c r="G1802" i="4" s="1"/>
  <c r="I1802" i="4" s="1"/>
  <c r="C1803" i="4"/>
  <c r="G1803" i="4" s="1"/>
  <c r="I1803" i="4" s="1"/>
  <c r="C1804" i="4"/>
  <c r="G1804" i="4" s="1"/>
  <c r="I1804" i="4" s="1"/>
  <c r="C1805" i="4"/>
  <c r="G1805" i="4" s="1"/>
  <c r="I1805" i="4" s="1"/>
  <c r="C1806" i="4"/>
  <c r="G1806" i="4" s="1"/>
  <c r="I1806" i="4" s="1"/>
  <c r="C1807" i="4"/>
  <c r="G1807" i="4" s="1"/>
  <c r="I1807" i="4" s="1"/>
  <c r="C1808" i="4"/>
  <c r="G1808" i="4" s="1"/>
  <c r="I1808" i="4" s="1"/>
  <c r="C1809" i="4"/>
  <c r="G1809" i="4" s="1"/>
  <c r="I1809" i="4" s="1"/>
  <c r="C1810" i="4"/>
  <c r="G1810" i="4" s="1"/>
  <c r="I1810" i="4" s="1"/>
  <c r="C1811" i="4"/>
  <c r="G1811" i="4" s="1"/>
  <c r="I1811" i="4" s="1"/>
  <c r="C1812" i="4"/>
  <c r="G1812" i="4" s="1"/>
  <c r="I1812" i="4" s="1"/>
  <c r="C1813" i="4"/>
  <c r="G1813" i="4" s="1"/>
  <c r="I1813" i="4" s="1"/>
  <c r="C1814" i="4"/>
  <c r="G1814" i="4" s="1"/>
  <c r="I1814" i="4" s="1"/>
  <c r="C1815" i="4"/>
  <c r="G1815" i="4" s="1"/>
  <c r="I1815" i="4" s="1"/>
  <c r="C1816" i="4"/>
  <c r="G1816" i="4" s="1"/>
  <c r="I1816" i="4" s="1"/>
  <c r="C1817" i="4"/>
  <c r="G1817" i="4" s="1"/>
  <c r="I1817" i="4" s="1"/>
  <c r="C1818" i="4"/>
  <c r="G1818" i="4" s="1"/>
  <c r="I1818" i="4" s="1"/>
  <c r="C1819" i="4"/>
  <c r="G1819" i="4" s="1"/>
  <c r="I1819" i="4" s="1"/>
  <c r="C1820" i="4"/>
  <c r="G1820" i="4" s="1"/>
  <c r="I1820" i="4" s="1"/>
  <c r="C1821" i="4"/>
  <c r="G1821" i="4" s="1"/>
  <c r="I1821" i="4" s="1"/>
  <c r="C1822" i="4"/>
  <c r="G1822" i="4" s="1"/>
  <c r="I1822" i="4" s="1"/>
  <c r="C1823" i="4"/>
  <c r="G1823" i="4" s="1"/>
  <c r="I1823" i="4" s="1"/>
  <c r="C1824" i="4"/>
  <c r="G1824" i="4" s="1"/>
  <c r="I1824" i="4" s="1"/>
  <c r="C1825" i="4"/>
  <c r="G1825" i="4" s="1"/>
  <c r="I1825" i="4" s="1"/>
  <c r="C1826" i="4"/>
  <c r="G1826" i="4" s="1"/>
  <c r="I1826" i="4" s="1"/>
  <c r="C1827" i="4"/>
  <c r="G1827" i="4" s="1"/>
  <c r="I1827" i="4" s="1"/>
  <c r="C1828" i="4"/>
  <c r="G1828" i="4" s="1"/>
  <c r="I1828" i="4" s="1"/>
  <c r="C1829" i="4"/>
  <c r="G1829" i="4" s="1"/>
  <c r="I1829" i="4" s="1"/>
  <c r="C1830" i="4"/>
  <c r="G1830" i="4" s="1"/>
  <c r="I1830" i="4" s="1"/>
  <c r="C1831" i="4"/>
  <c r="G1831" i="4" s="1"/>
  <c r="I1831" i="4" s="1"/>
  <c r="C1832" i="4"/>
  <c r="G1832" i="4" s="1"/>
  <c r="I1832" i="4" s="1"/>
  <c r="C1833" i="4"/>
  <c r="G1833" i="4" s="1"/>
  <c r="I1833" i="4" s="1"/>
  <c r="C1834" i="4"/>
  <c r="G1834" i="4" s="1"/>
  <c r="I1834" i="4" s="1"/>
  <c r="C1835" i="4"/>
  <c r="G1835" i="4" s="1"/>
  <c r="I1835" i="4" s="1"/>
  <c r="C1836" i="4"/>
  <c r="G1836" i="4" s="1"/>
  <c r="I1836" i="4" s="1"/>
  <c r="C1837" i="4"/>
  <c r="G1837" i="4" s="1"/>
  <c r="I1837" i="4" s="1"/>
  <c r="C1838" i="4"/>
  <c r="G1838" i="4" s="1"/>
  <c r="I1838" i="4" s="1"/>
  <c r="C1839" i="4"/>
  <c r="G1839" i="4" s="1"/>
  <c r="I1839" i="4" s="1"/>
  <c r="C1840" i="4"/>
  <c r="G1840" i="4" s="1"/>
  <c r="I1840" i="4" s="1"/>
  <c r="C1841" i="4"/>
  <c r="G1841" i="4" s="1"/>
  <c r="I1841" i="4" s="1"/>
  <c r="C1842" i="4"/>
  <c r="G1842" i="4" s="1"/>
  <c r="I1842" i="4" s="1"/>
  <c r="C1843" i="4"/>
  <c r="G1843" i="4" s="1"/>
  <c r="I1843" i="4" s="1"/>
  <c r="C1844" i="4"/>
  <c r="G1844" i="4" s="1"/>
  <c r="I1844" i="4" s="1"/>
  <c r="C1845" i="4"/>
  <c r="G1845" i="4" s="1"/>
  <c r="I1845" i="4" s="1"/>
  <c r="C1846" i="4"/>
  <c r="G1846" i="4" s="1"/>
  <c r="I1846" i="4" s="1"/>
  <c r="C1847" i="4"/>
  <c r="G1847" i="4" s="1"/>
  <c r="I1847" i="4" s="1"/>
  <c r="C1848" i="4"/>
  <c r="G1848" i="4" s="1"/>
  <c r="I1848" i="4" s="1"/>
  <c r="C1849" i="4"/>
  <c r="G1849" i="4" s="1"/>
  <c r="I1849" i="4" s="1"/>
  <c r="C1850" i="4"/>
  <c r="G1850" i="4" s="1"/>
  <c r="I1850" i="4" s="1"/>
  <c r="C1851" i="4"/>
  <c r="G1851" i="4" s="1"/>
  <c r="I1851" i="4" s="1"/>
  <c r="C1852" i="4"/>
  <c r="G1852" i="4" s="1"/>
  <c r="I1852" i="4" s="1"/>
  <c r="C1853" i="4"/>
  <c r="G1853" i="4" s="1"/>
  <c r="I1853" i="4" s="1"/>
  <c r="C1854" i="4"/>
  <c r="G1854" i="4" s="1"/>
  <c r="I1854" i="4" s="1"/>
  <c r="C1855" i="4"/>
  <c r="G1855" i="4" s="1"/>
  <c r="I1855" i="4" s="1"/>
  <c r="C1856" i="4"/>
  <c r="G1856" i="4" s="1"/>
  <c r="I1856" i="4" s="1"/>
  <c r="C1857" i="4"/>
  <c r="G1857" i="4" s="1"/>
  <c r="I1857" i="4" s="1"/>
  <c r="C1858" i="4"/>
  <c r="G1858" i="4" s="1"/>
  <c r="I1858" i="4" s="1"/>
  <c r="C1859" i="4"/>
  <c r="G1859" i="4" s="1"/>
  <c r="I1859" i="4" s="1"/>
  <c r="C1860" i="4"/>
  <c r="G1860" i="4" s="1"/>
  <c r="I1860" i="4" s="1"/>
  <c r="C1861" i="4"/>
  <c r="G1861" i="4" s="1"/>
  <c r="I1861" i="4" s="1"/>
  <c r="C1862" i="4"/>
  <c r="G1862" i="4" s="1"/>
  <c r="I1862" i="4" s="1"/>
  <c r="C1863" i="4"/>
  <c r="G1863" i="4" s="1"/>
  <c r="I1863" i="4" s="1"/>
  <c r="C1864" i="4"/>
  <c r="G1864" i="4" s="1"/>
  <c r="I1864" i="4" s="1"/>
  <c r="C1865" i="4"/>
  <c r="G1865" i="4" s="1"/>
  <c r="I1865" i="4" s="1"/>
  <c r="C1866" i="4"/>
  <c r="G1866" i="4" s="1"/>
  <c r="I1866" i="4" s="1"/>
  <c r="C1867" i="4"/>
  <c r="G1867" i="4" s="1"/>
  <c r="I1867" i="4" s="1"/>
  <c r="C1868" i="4"/>
  <c r="G1868" i="4" s="1"/>
  <c r="I1868" i="4" s="1"/>
  <c r="C1869" i="4"/>
  <c r="G1869" i="4" s="1"/>
  <c r="I1869" i="4" s="1"/>
  <c r="C1870" i="4"/>
  <c r="G1870" i="4" s="1"/>
  <c r="I1870" i="4" s="1"/>
  <c r="C1871" i="4"/>
  <c r="G1871" i="4" s="1"/>
  <c r="I1871" i="4" s="1"/>
  <c r="C1872" i="4"/>
  <c r="G1872" i="4" s="1"/>
  <c r="I1872" i="4" s="1"/>
  <c r="C1873" i="4"/>
  <c r="G1873" i="4" s="1"/>
  <c r="I1873" i="4" s="1"/>
  <c r="C1874" i="4"/>
  <c r="G1874" i="4" s="1"/>
  <c r="I1874" i="4" s="1"/>
  <c r="C1875" i="4"/>
  <c r="G1875" i="4" s="1"/>
  <c r="I1875" i="4" s="1"/>
  <c r="C1876" i="4"/>
  <c r="G1876" i="4" s="1"/>
  <c r="I1876" i="4" s="1"/>
  <c r="C1877" i="4"/>
  <c r="G1877" i="4" s="1"/>
  <c r="I1877" i="4" s="1"/>
  <c r="C1878" i="4"/>
  <c r="G1878" i="4" s="1"/>
  <c r="I1878" i="4" s="1"/>
  <c r="C1879" i="4"/>
  <c r="G1879" i="4" s="1"/>
  <c r="I1879" i="4" s="1"/>
  <c r="C1880" i="4"/>
  <c r="G1880" i="4" s="1"/>
  <c r="I1880" i="4" s="1"/>
  <c r="C1881" i="4"/>
  <c r="G1881" i="4" s="1"/>
  <c r="I1881" i="4" s="1"/>
  <c r="C1882" i="4"/>
  <c r="G1882" i="4" s="1"/>
  <c r="I1882" i="4" s="1"/>
  <c r="C1883" i="4"/>
  <c r="G1883" i="4" s="1"/>
  <c r="I1883" i="4" s="1"/>
  <c r="C1884" i="4"/>
  <c r="G1884" i="4" s="1"/>
  <c r="I1884" i="4" s="1"/>
  <c r="C1885" i="4"/>
  <c r="G1885" i="4" s="1"/>
  <c r="I1885" i="4" s="1"/>
  <c r="C1886" i="4"/>
  <c r="G1886" i="4" s="1"/>
  <c r="I1886" i="4" s="1"/>
  <c r="C1887" i="4"/>
  <c r="G1887" i="4" s="1"/>
  <c r="I1887" i="4" s="1"/>
  <c r="C1888" i="4"/>
  <c r="G1888" i="4" s="1"/>
  <c r="I1888" i="4" s="1"/>
  <c r="C1889" i="4"/>
  <c r="G1889" i="4" s="1"/>
  <c r="I1889" i="4" s="1"/>
  <c r="C1890" i="4"/>
  <c r="G1890" i="4" s="1"/>
  <c r="I1890" i="4" s="1"/>
  <c r="C1891" i="4"/>
  <c r="G1891" i="4" s="1"/>
  <c r="I1891" i="4" s="1"/>
  <c r="C1892" i="4"/>
  <c r="G1892" i="4" s="1"/>
  <c r="I1892" i="4" s="1"/>
  <c r="C1893" i="4"/>
  <c r="G1893" i="4" s="1"/>
  <c r="I1893" i="4" s="1"/>
  <c r="C1894" i="4"/>
  <c r="G1894" i="4" s="1"/>
  <c r="I1894" i="4" s="1"/>
  <c r="C1895" i="4"/>
  <c r="G1895" i="4" s="1"/>
  <c r="I1895" i="4" s="1"/>
  <c r="C1896" i="4"/>
  <c r="G1896" i="4" s="1"/>
  <c r="I1896" i="4" s="1"/>
  <c r="C1897" i="4"/>
  <c r="G1897" i="4" s="1"/>
  <c r="I1897" i="4" s="1"/>
  <c r="C1898" i="4"/>
  <c r="G1898" i="4" s="1"/>
  <c r="I1898" i="4" s="1"/>
  <c r="C1899" i="4"/>
  <c r="G1899" i="4" s="1"/>
  <c r="I1899" i="4" s="1"/>
  <c r="C1900" i="4"/>
  <c r="G1900" i="4" s="1"/>
  <c r="I1900" i="4" s="1"/>
  <c r="C1901" i="4"/>
  <c r="G1901" i="4" s="1"/>
  <c r="I1901" i="4" s="1"/>
  <c r="C1902" i="4"/>
  <c r="G1902" i="4" s="1"/>
  <c r="I1902" i="4" s="1"/>
  <c r="C1903" i="4"/>
  <c r="G1903" i="4" s="1"/>
  <c r="I1903" i="4" s="1"/>
  <c r="C1904" i="4"/>
  <c r="G1904" i="4" s="1"/>
  <c r="I1904" i="4" s="1"/>
  <c r="C1905" i="4"/>
  <c r="G1905" i="4" s="1"/>
  <c r="I1905" i="4" s="1"/>
  <c r="C1906" i="4"/>
  <c r="G1906" i="4" s="1"/>
  <c r="I1906" i="4" s="1"/>
  <c r="C1907" i="4"/>
  <c r="G1907" i="4" s="1"/>
  <c r="I1907" i="4" s="1"/>
  <c r="C1908" i="4"/>
  <c r="G1908" i="4" s="1"/>
  <c r="I1908" i="4" s="1"/>
  <c r="C1909" i="4"/>
  <c r="G1909" i="4" s="1"/>
  <c r="I1909" i="4" s="1"/>
  <c r="C1910" i="4"/>
  <c r="G1910" i="4" s="1"/>
  <c r="I1910" i="4" s="1"/>
  <c r="C1911" i="4"/>
  <c r="G1911" i="4" s="1"/>
  <c r="I1911" i="4" s="1"/>
  <c r="C1912" i="4"/>
  <c r="G1912" i="4" s="1"/>
  <c r="I1912" i="4" s="1"/>
  <c r="C1913" i="4"/>
  <c r="G1913" i="4" s="1"/>
  <c r="I1913" i="4" s="1"/>
  <c r="C1914" i="4"/>
  <c r="G1914" i="4" s="1"/>
  <c r="I1914" i="4" s="1"/>
  <c r="C1915" i="4"/>
  <c r="G1915" i="4" s="1"/>
  <c r="I1915" i="4" s="1"/>
  <c r="C1916" i="4"/>
  <c r="G1916" i="4" s="1"/>
  <c r="I1916" i="4" s="1"/>
  <c r="C1917" i="4"/>
  <c r="G1917" i="4" s="1"/>
  <c r="I1917" i="4" s="1"/>
  <c r="C1918" i="4"/>
  <c r="G1918" i="4" s="1"/>
  <c r="I1918" i="4" s="1"/>
  <c r="C1919" i="4"/>
  <c r="G1919" i="4" s="1"/>
  <c r="I1919" i="4" s="1"/>
  <c r="C1920" i="4"/>
  <c r="G1920" i="4" s="1"/>
  <c r="I1920" i="4" s="1"/>
  <c r="C1921" i="4"/>
  <c r="G1921" i="4" s="1"/>
  <c r="I1921" i="4" s="1"/>
  <c r="C1922" i="4"/>
  <c r="G1922" i="4" s="1"/>
  <c r="I1922" i="4" s="1"/>
  <c r="C1923" i="4"/>
  <c r="G1923" i="4" s="1"/>
  <c r="I1923" i="4" s="1"/>
  <c r="C1924" i="4"/>
  <c r="G1924" i="4" s="1"/>
  <c r="I1924" i="4" s="1"/>
  <c r="C1925" i="4"/>
  <c r="G1925" i="4" s="1"/>
  <c r="I1925" i="4" s="1"/>
  <c r="C1927" i="4"/>
  <c r="C1928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8" i="4"/>
  <c r="G1948" i="4"/>
  <c r="I1948" i="4" s="1"/>
  <c r="C1949" i="4"/>
  <c r="G1949" i="4"/>
  <c r="I1949" i="4" s="1"/>
  <c r="C1950" i="4"/>
  <c r="G1950" i="4"/>
  <c r="I1950" i="4" s="1"/>
  <c r="C1951" i="4"/>
  <c r="G1951" i="4"/>
  <c r="I1951" i="4" s="1"/>
  <c r="C1952" i="4"/>
  <c r="G1952" i="4"/>
  <c r="I1952" i="4" s="1"/>
  <c r="C1953" i="4"/>
  <c r="G1953" i="4"/>
  <c r="I1953" i="4" s="1"/>
  <c r="C1954" i="4"/>
  <c r="G1954" i="4"/>
  <c r="I1954" i="4" s="1"/>
  <c r="C1955" i="4"/>
  <c r="G1955" i="4"/>
  <c r="I1955" i="4" s="1"/>
  <c r="C1956" i="4"/>
  <c r="G1956" i="4"/>
  <c r="I1956" i="4" s="1"/>
  <c r="C1957" i="4"/>
  <c r="G1957" i="4"/>
  <c r="I1957" i="4" s="1"/>
  <c r="C1958" i="4"/>
  <c r="G1958" i="4"/>
  <c r="I1958" i="4" s="1"/>
  <c r="C1959" i="4"/>
  <c r="G1959" i="4"/>
  <c r="I1959" i="4" s="1"/>
  <c r="C1960" i="4"/>
  <c r="G1960" i="4"/>
  <c r="I1960" i="4" s="1"/>
  <c r="C1961" i="4"/>
  <c r="G1961" i="4"/>
  <c r="I1961" i="4" s="1"/>
  <c r="C1962" i="4"/>
  <c r="G1962" i="4"/>
  <c r="I1962" i="4" s="1"/>
  <c r="C1963" i="4"/>
  <c r="G1963" i="4"/>
  <c r="I1963" i="4" s="1"/>
  <c r="C1964" i="4"/>
  <c r="G1964" i="4"/>
  <c r="I1964" i="4" s="1"/>
  <c r="C1965" i="4"/>
  <c r="G1965" i="4"/>
  <c r="I1965" i="4" s="1"/>
  <c r="C1966" i="4"/>
  <c r="G1966" i="4"/>
  <c r="I1966" i="4" s="1"/>
  <c r="C1967" i="4"/>
  <c r="G1967" i="4"/>
  <c r="I1967" i="4" s="1"/>
  <c r="C1968" i="4"/>
  <c r="G1968" i="4"/>
  <c r="I1968" i="4" s="1"/>
  <c r="C1969" i="4"/>
  <c r="G1969" i="4"/>
  <c r="I1969" i="4" s="1"/>
  <c r="C1970" i="4"/>
  <c r="G1970" i="4"/>
  <c r="I1970" i="4" s="1"/>
  <c r="C1971" i="4"/>
  <c r="G1971" i="4"/>
  <c r="I1971" i="4" s="1"/>
  <c r="C1972" i="4"/>
  <c r="G1972" i="4"/>
  <c r="I1972" i="4" s="1"/>
  <c r="C1973" i="4"/>
  <c r="G1973" i="4"/>
  <c r="I1973" i="4" s="1"/>
  <c r="C1974" i="4"/>
  <c r="G1974" i="4"/>
  <c r="I1974" i="4" s="1"/>
  <c r="C1975" i="4"/>
  <c r="G1975" i="4"/>
  <c r="I1975" i="4" s="1"/>
  <c r="C1976" i="4"/>
  <c r="G1976" i="4"/>
  <c r="I1976" i="4" s="1"/>
  <c r="C1977" i="4"/>
  <c r="G1977" i="4"/>
  <c r="I1977" i="4" s="1"/>
  <c r="C1978" i="4"/>
  <c r="G1978" i="4"/>
  <c r="I1978" i="4" s="1"/>
  <c r="C1979" i="4"/>
  <c r="G1979" i="4"/>
  <c r="I1979" i="4" s="1"/>
  <c r="C1980" i="4"/>
  <c r="G1980" i="4"/>
  <c r="I1980" i="4" s="1"/>
  <c r="C1981" i="4"/>
  <c r="G1981" i="4"/>
  <c r="I1981" i="4" s="1"/>
  <c r="C1982" i="4"/>
  <c r="G1982" i="4"/>
  <c r="I1982" i="4" s="1"/>
  <c r="C1983" i="4"/>
  <c r="G1983" i="4"/>
  <c r="I1983" i="4" s="1"/>
  <c r="C1984" i="4"/>
  <c r="G1984" i="4"/>
  <c r="I1984" i="4" s="1"/>
  <c r="C1985" i="4"/>
  <c r="G1985" i="4"/>
  <c r="I1985" i="4" s="1"/>
  <c r="C1987" i="4"/>
  <c r="C1990" i="4"/>
  <c r="G1990" i="4" s="1"/>
  <c r="I1990" i="4" s="1"/>
  <c r="C1991" i="4"/>
  <c r="G1991" i="4" s="1"/>
  <c r="I1991" i="4" s="1"/>
  <c r="C1992" i="4"/>
  <c r="G1992" i="4" s="1"/>
  <c r="I1992" i="4" s="1"/>
  <c r="C1993" i="4"/>
  <c r="G1993" i="4" s="1"/>
  <c r="I1993" i="4" s="1"/>
  <c r="C1994" i="4"/>
  <c r="G1994" i="4" s="1"/>
  <c r="I1994" i="4" s="1"/>
  <c r="C1995" i="4"/>
  <c r="G1995" i="4" s="1"/>
  <c r="I1995" i="4" s="1"/>
  <c r="C1996" i="4"/>
  <c r="G1996" i="4" s="1"/>
  <c r="I1996" i="4" s="1"/>
  <c r="C1997" i="4"/>
  <c r="G1997" i="4" s="1"/>
  <c r="I1997" i="4" s="1"/>
  <c r="C1998" i="4"/>
  <c r="G1998" i="4" s="1"/>
  <c r="I1998" i="4" s="1"/>
  <c r="C1999" i="4"/>
  <c r="G1999" i="4" s="1"/>
  <c r="I1999" i="4" s="1"/>
  <c r="C2000" i="4"/>
  <c r="G2000" i="4" s="1"/>
  <c r="I2000" i="4" s="1"/>
  <c r="C2001" i="4"/>
  <c r="G2001" i="4" s="1"/>
  <c r="I2001" i="4" s="1"/>
  <c r="C2002" i="4"/>
  <c r="G2002" i="4" s="1"/>
  <c r="I2002" i="4" s="1"/>
  <c r="C2003" i="4"/>
  <c r="G2003" i="4" s="1"/>
  <c r="I2003" i="4" s="1"/>
  <c r="C2004" i="4"/>
  <c r="G2004" i="4" s="1"/>
  <c r="I2004" i="4" s="1"/>
  <c r="C2005" i="4"/>
  <c r="G2005" i="4" s="1"/>
  <c r="I2005" i="4" s="1"/>
  <c r="C2006" i="4"/>
  <c r="G2006" i="4" s="1"/>
  <c r="I2006" i="4" s="1"/>
  <c r="C2007" i="4"/>
  <c r="G2007" i="4" s="1"/>
  <c r="I2007" i="4" s="1"/>
  <c r="C2008" i="4"/>
  <c r="G2008" i="4" s="1"/>
  <c r="I2008" i="4" s="1"/>
  <c r="C2009" i="4"/>
  <c r="G2009" i="4" s="1"/>
  <c r="I2009" i="4" s="1"/>
  <c r="C2011" i="4"/>
  <c r="C2013" i="4"/>
  <c r="G2013" i="4"/>
  <c r="I2013" i="4" s="1"/>
  <c r="C2014" i="4"/>
  <c r="G2014" i="4"/>
  <c r="I2014" i="4" s="1"/>
  <c r="C2015" i="4"/>
  <c r="G2015" i="4"/>
  <c r="I2015" i="4" s="1"/>
  <c r="C2016" i="4"/>
  <c r="G2016" i="4"/>
  <c r="I2016" i="4" s="1"/>
  <c r="C2017" i="4"/>
  <c r="G2017" i="4"/>
  <c r="I2017" i="4" s="1"/>
  <c r="C2018" i="4"/>
  <c r="G2018" i="4"/>
  <c r="I2018" i="4" s="1"/>
  <c r="C2019" i="4"/>
  <c r="G2019" i="4"/>
  <c r="I2019" i="4" s="1"/>
  <c r="C2020" i="4"/>
  <c r="G2020" i="4"/>
  <c r="I2020" i="4" s="1"/>
  <c r="C2021" i="4"/>
  <c r="G2021" i="4"/>
  <c r="I2021" i="4" s="1"/>
  <c r="C2022" i="4"/>
  <c r="G2022" i="4"/>
  <c r="I2022" i="4" s="1"/>
  <c r="C2023" i="4"/>
  <c r="G2023" i="4"/>
  <c r="I2023" i="4" s="1"/>
  <c r="C2024" i="4"/>
  <c r="G2024" i="4"/>
  <c r="I2024" i="4" s="1"/>
  <c r="C2025" i="4"/>
  <c r="G2025" i="4"/>
  <c r="I2025" i="4" s="1"/>
  <c r="C2026" i="4"/>
  <c r="G2026" i="4"/>
  <c r="I2026" i="4" s="1"/>
  <c r="C2027" i="4"/>
  <c r="G2027" i="4"/>
  <c r="I2027" i="4" s="1"/>
  <c r="C2028" i="4"/>
  <c r="G2028" i="4"/>
  <c r="I2028" i="4" s="1"/>
  <c r="C2029" i="4"/>
  <c r="G2029" i="4"/>
  <c r="I2029" i="4" s="1"/>
  <c r="C2030" i="4"/>
  <c r="G2030" i="4"/>
  <c r="I2030" i="4" s="1"/>
  <c r="C2031" i="4"/>
  <c r="G2031" i="4"/>
  <c r="I2031" i="4" s="1"/>
  <c r="C2032" i="4"/>
  <c r="G2032" i="4"/>
  <c r="I2032" i="4" s="1"/>
  <c r="C2033" i="4"/>
  <c r="G2033" i="4"/>
  <c r="I2033" i="4" s="1"/>
  <c r="C2034" i="4"/>
  <c r="G2034" i="4"/>
  <c r="I2034" i="4" s="1"/>
  <c r="C2035" i="4"/>
  <c r="G2035" i="4"/>
  <c r="I2035" i="4" s="1"/>
  <c r="C2036" i="4"/>
  <c r="G2036" i="4"/>
  <c r="I2036" i="4" s="1"/>
  <c r="C2037" i="4"/>
  <c r="G2037" i="4"/>
  <c r="I2037" i="4" s="1"/>
  <c r="C2038" i="4"/>
  <c r="G2038" i="4"/>
  <c r="I2038" i="4" s="1"/>
  <c r="C2039" i="4"/>
  <c r="G2039" i="4"/>
  <c r="I2039" i="4" s="1"/>
  <c r="C2040" i="4"/>
  <c r="G2040" i="4"/>
  <c r="I2040" i="4" s="1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5" i="4"/>
  <c r="G2065" i="4"/>
  <c r="I2065" i="4" s="1"/>
  <c r="C2066" i="4"/>
  <c r="G2066" i="4"/>
  <c r="I2066" i="4" s="1"/>
  <c r="C2067" i="4"/>
  <c r="G2067" i="4"/>
  <c r="I2067" i="4" s="1"/>
  <c r="C2068" i="4"/>
  <c r="G2068" i="4"/>
  <c r="I2068" i="4" s="1"/>
  <c r="C2069" i="4"/>
  <c r="G2069" i="4"/>
  <c r="I2069" i="4" s="1"/>
  <c r="C2070" i="4"/>
  <c r="G2070" i="4"/>
  <c r="I2070" i="4" s="1"/>
  <c r="C2071" i="4"/>
  <c r="G2071" i="4"/>
  <c r="I2071" i="4" s="1"/>
  <c r="C2072" i="4"/>
  <c r="G2072" i="4"/>
  <c r="I2072" i="4" s="1"/>
  <c r="C2073" i="4"/>
  <c r="G2073" i="4"/>
  <c r="I2073" i="4" s="1"/>
  <c r="C2074" i="4"/>
  <c r="G2074" i="4"/>
  <c r="I2074" i="4" s="1"/>
  <c r="C2076" i="4"/>
  <c r="C2077" i="4"/>
  <c r="C2078" i="4"/>
  <c r="C2079" i="4"/>
  <c r="C2080" i="4"/>
  <c r="C2081" i="4"/>
  <c r="C2082" i="4"/>
  <c r="C2083" i="4"/>
  <c r="C2084" i="4"/>
  <c r="C2085" i="4"/>
  <c r="C2086" i="4"/>
  <c r="C2088" i="4"/>
  <c r="G2088" i="4" s="1"/>
  <c r="I2088" i="4" s="1"/>
  <c r="C2089" i="4"/>
  <c r="G2089" i="4" s="1"/>
  <c r="I2089" i="4" s="1"/>
  <c r="C2090" i="4"/>
  <c r="G2090" i="4" s="1"/>
  <c r="I2090" i="4" s="1"/>
  <c r="C2091" i="4"/>
  <c r="G2091" i="4" s="1"/>
  <c r="I2091" i="4" s="1"/>
  <c r="C2092" i="4"/>
  <c r="G2092" i="4" s="1"/>
  <c r="I2092" i="4" s="1"/>
  <c r="C2093" i="4"/>
  <c r="G2093" i="4" s="1"/>
  <c r="I2093" i="4" s="1"/>
  <c r="C2094" i="4"/>
  <c r="G2094" i="4" s="1"/>
  <c r="I2094" i="4" s="1"/>
  <c r="C2095" i="4"/>
  <c r="G2095" i="4" s="1"/>
  <c r="I2095" i="4" s="1"/>
  <c r="C2096" i="4"/>
  <c r="G2096" i="4" s="1"/>
  <c r="I2096" i="4" s="1"/>
  <c r="C2098" i="4"/>
  <c r="C2099" i="4"/>
  <c r="C2100" i="4"/>
  <c r="C2101" i="4"/>
  <c r="C2102" i="4"/>
  <c r="C2103" i="4"/>
  <c r="C2104" i="4"/>
  <c r="C2105" i="4"/>
  <c r="C2106" i="4"/>
  <c r="C2107" i="4"/>
  <c r="C2108" i="4"/>
  <c r="C2110" i="4"/>
  <c r="G2110" i="4" s="1"/>
  <c r="I2110" i="4" s="1"/>
  <c r="C2111" i="4"/>
  <c r="G2111" i="4" s="1"/>
  <c r="I2111" i="4" s="1"/>
  <c r="C2112" i="4"/>
  <c r="G2112" i="4" s="1"/>
  <c r="I2112" i="4" s="1"/>
  <c r="C2113" i="4"/>
  <c r="G2113" i="4" s="1"/>
  <c r="I2113" i="4" s="1"/>
  <c r="C2114" i="4"/>
  <c r="G2114" i="4" s="1"/>
  <c r="I2114" i="4" s="1"/>
  <c r="C2115" i="4"/>
  <c r="G2115" i="4" s="1"/>
  <c r="I2115" i="4" s="1"/>
  <c r="C2116" i="4"/>
  <c r="G2116" i="4" s="1"/>
  <c r="I2116" i="4" s="1"/>
  <c r="C2118" i="4"/>
  <c r="C2119" i="4"/>
  <c r="C2120" i="4"/>
  <c r="C2122" i="4"/>
  <c r="G2122" i="4" s="1"/>
  <c r="I2122" i="4" s="1"/>
  <c r="C2123" i="4"/>
  <c r="G2123" i="4" s="1"/>
  <c r="I2123" i="4" s="1"/>
  <c r="C2124" i="4"/>
  <c r="G2124" i="4" s="1"/>
  <c r="I2124" i="4" s="1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7" i="4"/>
  <c r="G2267" i="4" s="1"/>
  <c r="I2267" i="4" s="1"/>
  <c r="C2268" i="4"/>
  <c r="G2268" i="4" s="1"/>
  <c r="I2268" i="4" s="1"/>
  <c r="C2269" i="4"/>
  <c r="G2269" i="4" s="1"/>
  <c r="I2269" i="4" s="1"/>
  <c r="C2270" i="4"/>
  <c r="G2270" i="4" s="1"/>
  <c r="I2270" i="4" s="1"/>
  <c r="C2271" i="4"/>
  <c r="G2271" i="4" s="1"/>
  <c r="I2271" i="4" s="1"/>
  <c r="C2272" i="4"/>
  <c r="G2272" i="4" s="1"/>
  <c r="I2272" i="4" s="1"/>
  <c r="C2274" i="4"/>
  <c r="C2275" i="4"/>
  <c r="C2276" i="4"/>
  <c r="C2277" i="4"/>
  <c r="C2278" i="4"/>
  <c r="C2280" i="4"/>
  <c r="G2280" i="4" s="1"/>
  <c r="I2280" i="4" s="1"/>
  <c r="C2281" i="4"/>
  <c r="G2281" i="4" s="1"/>
  <c r="I2281" i="4" s="1"/>
  <c r="C2282" i="4"/>
  <c r="G2282" i="4" s="1"/>
  <c r="I2282" i="4" s="1"/>
  <c r="C2283" i="4"/>
  <c r="G2283" i="4" s="1"/>
  <c r="I2283" i="4" s="1"/>
  <c r="C2284" i="4"/>
  <c r="G2284" i="4" s="1"/>
  <c r="I2284" i="4" s="1"/>
  <c r="C2285" i="4"/>
  <c r="G2285" i="4" s="1"/>
  <c r="I2285" i="4" s="1"/>
  <c r="C2286" i="4"/>
  <c r="G2286" i="4" s="1"/>
  <c r="I2286" i="4" s="1"/>
  <c r="C2287" i="4"/>
  <c r="G2287" i="4" s="1"/>
  <c r="I2287" i="4" s="1"/>
  <c r="C2288" i="4"/>
  <c r="G2288" i="4" s="1"/>
  <c r="I2288" i="4" s="1"/>
  <c r="C2289" i="4"/>
  <c r="G2289" i="4" s="1"/>
  <c r="I2289" i="4" s="1"/>
  <c r="C2290" i="4"/>
  <c r="G2290" i="4" s="1"/>
  <c r="I2290" i="4" s="1"/>
  <c r="C2291" i="4"/>
  <c r="G2291" i="4" s="1"/>
  <c r="I2291" i="4" s="1"/>
  <c r="C2292" i="4"/>
  <c r="G2292" i="4" s="1"/>
  <c r="I2292" i="4" s="1"/>
  <c r="C2293" i="4"/>
  <c r="G2293" i="4" s="1"/>
  <c r="I2293" i="4" s="1"/>
  <c r="C2294" i="4"/>
  <c r="G2294" i="4" s="1"/>
  <c r="I2294" i="4" s="1"/>
  <c r="C2295" i="4"/>
  <c r="G2295" i="4" s="1"/>
  <c r="I2295" i="4" s="1"/>
  <c r="C2296" i="4"/>
  <c r="G2296" i="4" s="1"/>
  <c r="I2296" i="4" s="1"/>
  <c r="C2297" i="4"/>
  <c r="G2297" i="4" s="1"/>
  <c r="I2297" i="4" s="1"/>
  <c r="C2298" i="4"/>
  <c r="G2298" i="4" s="1"/>
  <c r="I2298" i="4" s="1"/>
  <c r="C2299" i="4"/>
  <c r="G2299" i="4" s="1"/>
  <c r="I2299" i="4" s="1"/>
  <c r="C2300" i="4"/>
  <c r="G2300" i="4" s="1"/>
  <c r="I2300" i="4" s="1"/>
  <c r="C2301" i="4"/>
  <c r="G2301" i="4" s="1"/>
  <c r="I2301" i="4" s="1"/>
  <c r="C2302" i="4"/>
  <c r="G2302" i="4" s="1"/>
  <c r="I2302" i="4" s="1"/>
  <c r="C2303" i="4"/>
  <c r="G2303" i="4" s="1"/>
  <c r="I2303" i="4" s="1"/>
  <c r="C2304" i="4"/>
  <c r="G2304" i="4" s="1"/>
  <c r="I2304" i="4" s="1"/>
  <c r="C2305" i="4"/>
  <c r="G2305" i="4" s="1"/>
  <c r="I2305" i="4" s="1"/>
  <c r="C2306" i="4"/>
  <c r="G2306" i="4" s="1"/>
  <c r="I2306" i="4" s="1"/>
  <c r="C2307" i="4"/>
  <c r="G2307" i="4" s="1"/>
  <c r="I2307" i="4" s="1"/>
  <c r="C2308" i="4"/>
  <c r="G2308" i="4" s="1"/>
  <c r="I2308" i="4" s="1"/>
  <c r="C2309" i="4"/>
  <c r="G2309" i="4" s="1"/>
  <c r="I2309" i="4" s="1"/>
  <c r="C2310" i="4"/>
  <c r="G2310" i="4" s="1"/>
  <c r="I2310" i="4" s="1"/>
  <c r="C2311" i="4"/>
  <c r="G2311" i="4" s="1"/>
  <c r="I2311" i="4" s="1"/>
  <c r="C2312" i="4"/>
  <c r="G2312" i="4" s="1"/>
  <c r="I2312" i="4" s="1"/>
  <c r="C2313" i="4"/>
  <c r="G2313" i="4" s="1"/>
  <c r="I2313" i="4" s="1"/>
  <c r="C2314" i="4"/>
  <c r="G2314" i="4" s="1"/>
  <c r="I2314" i="4" s="1"/>
  <c r="C2315" i="4"/>
  <c r="G2315" i="4" s="1"/>
  <c r="I2315" i="4" s="1"/>
  <c r="C2316" i="4"/>
  <c r="G2316" i="4" s="1"/>
  <c r="I2316" i="4" s="1"/>
  <c r="C2317" i="4"/>
  <c r="G2317" i="4" s="1"/>
  <c r="I2317" i="4" s="1"/>
  <c r="C2318" i="4"/>
  <c r="G2318" i="4" s="1"/>
  <c r="I2318" i="4" s="1"/>
  <c r="C2319" i="4"/>
  <c r="G2319" i="4" s="1"/>
  <c r="I2319" i="4" s="1"/>
  <c r="C2320" i="4"/>
  <c r="G2320" i="4" s="1"/>
  <c r="I2320" i="4" s="1"/>
  <c r="C2321" i="4"/>
  <c r="G2321" i="4" s="1"/>
  <c r="I2321" i="4" s="1"/>
  <c r="C2322" i="4"/>
  <c r="G2322" i="4" s="1"/>
  <c r="I2322" i="4" s="1"/>
  <c r="C2323" i="4"/>
  <c r="G2323" i="4" s="1"/>
  <c r="I2323" i="4" s="1"/>
  <c r="C2324" i="4"/>
  <c r="G2324" i="4" s="1"/>
  <c r="I2324" i="4" s="1"/>
  <c r="C2325" i="4"/>
  <c r="G2325" i="4" s="1"/>
  <c r="I2325" i="4" s="1"/>
  <c r="C2326" i="4"/>
  <c r="G2326" i="4" s="1"/>
  <c r="I2326" i="4" s="1"/>
  <c r="C2327" i="4"/>
  <c r="G2327" i="4" s="1"/>
  <c r="I2327" i="4" s="1"/>
  <c r="C2328" i="4"/>
  <c r="G2328" i="4" s="1"/>
  <c r="I2328" i="4" s="1"/>
  <c r="C2329" i="4"/>
  <c r="G2329" i="4" s="1"/>
  <c r="I2329" i="4" s="1"/>
  <c r="C2330" i="4"/>
  <c r="G2330" i="4" s="1"/>
  <c r="I2330" i="4" s="1"/>
  <c r="C2331" i="4"/>
  <c r="G2331" i="4" s="1"/>
  <c r="I2331" i="4" s="1"/>
  <c r="C2332" i="4"/>
  <c r="G2332" i="4" s="1"/>
  <c r="I2332" i="4" s="1"/>
  <c r="C2334" i="4"/>
  <c r="G2334" i="4" s="1"/>
  <c r="I2334" i="4" s="1"/>
  <c r="C2335" i="4"/>
  <c r="G2335" i="4" s="1"/>
  <c r="I2335" i="4" s="1"/>
  <c r="C2336" i="4"/>
  <c r="G2336" i="4" s="1"/>
  <c r="I2336" i="4" s="1"/>
  <c r="C2337" i="4"/>
  <c r="G2337" i="4" s="1"/>
  <c r="I2337" i="4" s="1"/>
  <c r="C2338" i="4"/>
  <c r="G2338" i="4" s="1"/>
  <c r="I2338" i="4" s="1"/>
  <c r="C2339" i="4"/>
  <c r="G2339" i="4" s="1"/>
  <c r="I2339" i="4" s="1"/>
  <c r="C2340" i="4"/>
  <c r="G2340" i="4" s="1"/>
  <c r="I2340" i="4" s="1"/>
  <c r="C2341" i="4"/>
  <c r="G2341" i="4" s="1"/>
  <c r="I2341" i="4" s="1"/>
  <c r="C2342" i="4"/>
  <c r="G2342" i="4" s="1"/>
  <c r="I2342" i="4" s="1"/>
  <c r="C2343" i="4"/>
  <c r="G2343" i="4" s="1"/>
  <c r="I2343" i="4" s="1"/>
  <c r="C2344" i="4"/>
  <c r="G2344" i="4" s="1"/>
  <c r="I2344" i="4" s="1"/>
  <c r="C2345" i="4"/>
  <c r="G2345" i="4" s="1"/>
  <c r="I2345" i="4" s="1"/>
  <c r="C2346" i="4"/>
  <c r="G2346" i="4" s="1"/>
  <c r="I2346" i="4" s="1"/>
  <c r="C2347" i="4"/>
  <c r="G2347" i="4" s="1"/>
  <c r="I2347" i="4" s="1"/>
  <c r="C2348" i="4"/>
  <c r="G2348" i="4" s="1"/>
  <c r="I2348" i="4" s="1"/>
  <c r="C2349" i="4"/>
  <c r="G2349" i="4" s="1"/>
  <c r="I2349" i="4" s="1"/>
  <c r="C2350" i="4"/>
  <c r="G2350" i="4" s="1"/>
  <c r="I2350" i="4" s="1"/>
  <c r="C2351" i="4"/>
  <c r="G2351" i="4" s="1"/>
  <c r="I2351" i="4" s="1"/>
  <c r="C2352" i="4"/>
  <c r="G2352" i="4" s="1"/>
  <c r="I2352" i="4" s="1"/>
  <c r="C2353" i="4"/>
  <c r="G2353" i="4" s="1"/>
  <c r="I2353" i="4" s="1"/>
  <c r="C2354" i="4"/>
  <c r="G2354" i="4" s="1"/>
  <c r="I2354" i="4" s="1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4" i="4"/>
  <c r="G2414" i="4" s="1"/>
  <c r="I2414" i="4" s="1"/>
  <c r="C2415" i="4"/>
  <c r="G2415" i="4" s="1"/>
  <c r="I2415" i="4" s="1"/>
  <c r="C2416" i="4"/>
  <c r="G2416" i="4" s="1"/>
  <c r="I2416" i="4" s="1"/>
  <c r="C2417" i="4"/>
  <c r="G2417" i="4" s="1"/>
  <c r="I2417" i="4" s="1"/>
  <c r="C2418" i="4"/>
  <c r="G2418" i="4" s="1"/>
  <c r="I2418" i="4" s="1"/>
  <c r="C2419" i="4"/>
  <c r="G2419" i="4" s="1"/>
  <c r="I2419" i="4" s="1"/>
  <c r="C2420" i="4"/>
  <c r="G2420" i="4" s="1"/>
  <c r="I2420" i="4" s="1"/>
  <c r="C2421" i="4"/>
  <c r="G2421" i="4" s="1"/>
  <c r="I2421" i="4" s="1"/>
  <c r="C2422" i="4"/>
  <c r="G2422" i="4" s="1"/>
  <c r="I2422" i="4" s="1"/>
  <c r="C2423" i="4"/>
  <c r="G2423" i="4" s="1"/>
  <c r="I2423" i="4" s="1"/>
  <c r="C2424" i="4"/>
  <c r="G2424" i="4" s="1"/>
  <c r="I2424" i="4" s="1"/>
  <c r="C2425" i="4"/>
  <c r="G2425" i="4" s="1"/>
  <c r="I2425" i="4" s="1"/>
  <c r="C2426" i="4"/>
  <c r="G2426" i="4" s="1"/>
  <c r="I2426" i="4" s="1"/>
  <c r="C2427" i="4"/>
  <c r="G2427" i="4" s="1"/>
  <c r="I2427" i="4" s="1"/>
  <c r="C2428" i="4"/>
  <c r="G2428" i="4" s="1"/>
  <c r="I2428" i="4" s="1"/>
  <c r="C2429" i="4"/>
  <c r="G2429" i="4" s="1"/>
  <c r="I2429" i="4" s="1"/>
  <c r="C2430" i="4"/>
  <c r="G2430" i="4" s="1"/>
  <c r="I2430" i="4" s="1"/>
  <c r="C2431" i="4"/>
  <c r="G2431" i="4" s="1"/>
  <c r="I2431" i="4" s="1"/>
  <c r="C2432" i="4"/>
  <c r="G2432" i="4" s="1"/>
  <c r="I2432" i="4" s="1"/>
  <c r="C2433" i="4"/>
  <c r="G2433" i="4" s="1"/>
  <c r="I2433" i="4" s="1"/>
  <c r="C2434" i="4"/>
  <c r="G2434" i="4" s="1"/>
  <c r="I2434" i="4" s="1"/>
  <c r="C2435" i="4"/>
  <c r="G2435" i="4" s="1"/>
  <c r="I2435" i="4" s="1"/>
  <c r="C2436" i="4"/>
  <c r="G2436" i="4" s="1"/>
  <c r="I2436" i="4" s="1"/>
  <c r="C2437" i="4"/>
  <c r="G2437" i="4" s="1"/>
  <c r="I2437" i="4" s="1"/>
  <c r="C2438" i="4"/>
  <c r="G2438" i="4" s="1"/>
  <c r="I2438" i="4" s="1"/>
  <c r="C2439" i="4"/>
  <c r="G2439" i="4" s="1"/>
  <c r="I2439" i="4" s="1"/>
  <c r="C2440" i="4"/>
  <c r="G2440" i="4" s="1"/>
  <c r="I2440" i="4" s="1"/>
  <c r="C2441" i="4"/>
  <c r="G2441" i="4" s="1"/>
  <c r="I2441" i="4" s="1"/>
  <c r="C2442" i="4"/>
  <c r="G2442" i="4" s="1"/>
  <c r="I2442" i="4" s="1"/>
  <c r="C2443" i="4"/>
  <c r="G2443" i="4" s="1"/>
  <c r="I2443" i="4" s="1"/>
  <c r="C2444" i="4"/>
  <c r="G2444" i="4" s="1"/>
  <c r="I2444" i="4" s="1"/>
  <c r="C2445" i="4"/>
  <c r="G2445" i="4" s="1"/>
  <c r="I2445" i="4" s="1"/>
  <c r="C2446" i="4"/>
  <c r="G2446" i="4" s="1"/>
  <c r="I2446" i="4" s="1"/>
  <c r="C2447" i="4"/>
  <c r="G2447" i="4" s="1"/>
  <c r="I2447" i="4" s="1"/>
  <c r="C2448" i="4"/>
  <c r="G2448" i="4" s="1"/>
  <c r="I2448" i="4" s="1"/>
  <c r="C2449" i="4"/>
  <c r="G2449" i="4" s="1"/>
  <c r="I2449" i="4" s="1"/>
  <c r="C2450" i="4"/>
  <c r="G2450" i="4" s="1"/>
  <c r="I2450" i="4" s="1"/>
  <c r="C2451" i="4"/>
  <c r="G2451" i="4" s="1"/>
  <c r="I2451" i="4" s="1"/>
  <c r="C2452" i="4"/>
  <c r="G2452" i="4" s="1"/>
  <c r="I2452" i="4" s="1"/>
  <c r="C2453" i="4"/>
  <c r="G2453" i="4" s="1"/>
  <c r="I2453" i="4" s="1"/>
  <c r="C2454" i="4"/>
  <c r="G2454" i="4" s="1"/>
  <c r="I2454" i="4" s="1"/>
  <c r="C2455" i="4"/>
  <c r="G2455" i="4" s="1"/>
  <c r="I2455" i="4" s="1"/>
  <c r="C2456" i="4"/>
  <c r="G2456" i="4" s="1"/>
  <c r="I2456" i="4" s="1"/>
  <c r="C2457" i="4"/>
  <c r="G2457" i="4" s="1"/>
  <c r="I2457" i="4" s="1"/>
  <c r="C2458" i="4"/>
  <c r="G2458" i="4" s="1"/>
  <c r="I2458" i="4" s="1"/>
  <c r="C2459" i="4"/>
  <c r="G2459" i="4" s="1"/>
  <c r="I2459" i="4" s="1"/>
  <c r="C2460" i="4"/>
  <c r="G2460" i="4" s="1"/>
  <c r="I2460" i="4" s="1"/>
  <c r="C2461" i="4"/>
  <c r="G2461" i="4" s="1"/>
  <c r="I2461" i="4" s="1"/>
  <c r="C2462" i="4"/>
  <c r="G2462" i="4" s="1"/>
  <c r="I2462" i="4" s="1"/>
  <c r="C2463" i="4"/>
  <c r="G2463" i="4" s="1"/>
  <c r="I2463" i="4" s="1"/>
  <c r="C2464" i="4"/>
  <c r="G2464" i="4" s="1"/>
  <c r="I2464" i="4" s="1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G2579" i="4" l="1"/>
  <c r="I2579" i="4" s="1"/>
  <c r="G2578" i="4"/>
  <c r="I2578" i="4" s="1"/>
  <c r="G2577" i="4"/>
  <c r="I2577" i="4" s="1"/>
  <c r="G2576" i="4"/>
  <c r="I2576" i="4" s="1"/>
  <c r="G2575" i="4"/>
  <c r="I2575" i="4" s="1"/>
  <c r="G2574" i="4"/>
  <c r="I2574" i="4" s="1"/>
  <c r="G2573" i="4"/>
  <c r="I2573" i="4" s="1"/>
  <c r="G2572" i="4"/>
  <c r="I2572" i="4" s="1"/>
  <c r="G2571" i="4"/>
  <c r="I2571" i="4" s="1"/>
  <c r="G2570" i="4"/>
  <c r="I2570" i="4" s="1"/>
  <c r="G2569" i="4"/>
  <c r="I2569" i="4" s="1"/>
  <c r="G2568" i="4"/>
  <c r="I2568" i="4" s="1"/>
  <c r="G2567" i="4"/>
  <c r="I2567" i="4" s="1"/>
  <c r="G2566" i="4"/>
  <c r="I2566" i="4" s="1"/>
  <c r="G2565" i="4"/>
  <c r="I2565" i="4" s="1"/>
  <c r="G2564" i="4"/>
  <c r="I2564" i="4" s="1"/>
  <c r="G2563" i="4"/>
  <c r="I2563" i="4" s="1"/>
  <c r="G2560" i="4"/>
  <c r="I2560" i="4" s="1"/>
  <c r="G2559" i="4"/>
  <c r="I2559" i="4" s="1"/>
  <c r="G2558" i="4"/>
  <c r="I2558" i="4" s="1"/>
  <c r="G2557" i="4"/>
  <c r="I2557" i="4" s="1"/>
  <c r="G2556" i="4"/>
  <c r="I2556" i="4" s="1"/>
  <c r="G2555" i="4"/>
  <c r="I2555" i="4" s="1"/>
  <c r="G2554" i="4"/>
  <c r="I2554" i="4" s="1"/>
  <c r="G2553" i="4"/>
  <c r="I2553" i="4" s="1"/>
  <c r="G2552" i="4"/>
  <c r="I2552" i="4" s="1"/>
  <c r="G2551" i="4"/>
  <c r="I2551" i="4" s="1"/>
  <c r="G2550" i="4"/>
  <c r="I2550" i="4" s="1"/>
  <c r="G2549" i="4"/>
  <c r="I2549" i="4" s="1"/>
  <c r="G2548" i="4"/>
  <c r="I2548" i="4" s="1"/>
  <c r="G2547" i="4"/>
  <c r="I2547" i="4" s="1"/>
  <c r="G2546" i="4"/>
  <c r="I2546" i="4" s="1"/>
  <c r="G2545" i="4"/>
  <c r="I2545" i="4" s="1"/>
  <c r="G2544" i="4"/>
  <c r="I2544" i="4" s="1"/>
  <c r="G2543" i="4"/>
  <c r="I2543" i="4" s="1"/>
  <c r="G2542" i="4"/>
  <c r="I2542" i="4" s="1"/>
  <c r="G2541" i="4"/>
  <c r="I2541" i="4" s="1"/>
  <c r="G2540" i="4"/>
  <c r="I2540" i="4" s="1"/>
  <c r="G2539" i="4"/>
  <c r="I2539" i="4" s="1"/>
  <c r="G2538" i="4"/>
  <c r="I2538" i="4" s="1"/>
  <c r="G2537" i="4"/>
  <c r="I2537" i="4" s="1"/>
  <c r="G2536" i="4"/>
  <c r="I2536" i="4" s="1"/>
  <c r="G2535" i="4"/>
  <c r="I2535" i="4" s="1"/>
  <c r="G2534" i="4"/>
  <c r="I2534" i="4" s="1"/>
  <c r="G2533" i="4"/>
  <c r="I2533" i="4" s="1"/>
  <c r="G2532" i="4"/>
  <c r="I2532" i="4" s="1"/>
  <c r="G2531" i="4"/>
  <c r="I2531" i="4" s="1"/>
  <c r="G2530" i="4"/>
  <c r="I2530" i="4" s="1"/>
  <c r="G2529" i="4"/>
  <c r="I2529" i="4" s="1"/>
  <c r="G2528" i="4"/>
  <c r="I2528" i="4" s="1"/>
  <c r="G2527" i="4"/>
  <c r="I2527" i="4" s="1"/>
  <c r="G2526" i="4"/>
  <c r="I2526" i="4" s="1"/>
  <c r="G2525" i="4"/>
  <c r="I2525" i="4" s="1"/>
  <c r="G2524" i="4"/>
  <c r="I2524" i="4" s="1"/>
  <c r="G2523" i="4"/>
  <c r="I2523" i="4" s="1"/>
  <c r="G2522" i="4"/>
  <c r="I2522" i="4" s="1"/>
  <c r="G2521" i="4"/>
  <c r="I2521" i="4" s="1"/>
  <c r="G2520" i="4"/>
  <c r="I2520" i="4" s="1"/>
  <c r="G2519" i="4"/>
  <c r="I2519" i="4" s="1"/>
  <c r="G2518" i="4"/>
  <c r="I2518" i="4" s="1"/>
  <c r="G2517" i="4"/>
  <c r="I2517" i="4" s="1"/>
  <c r="G2516" i="4"/>
  <c r="I2516" i="4" s="1"/>
  <c r="G2515" i="4"/>
  <c r="I2515" i="4" s="1"/>
  <c r="G2514" i="4"/>
  <c r="I2514" i="4" s="1"/>
  <c r="G2513" i="4"/>
  <c r="I2513" i="4" s="1"/>
  <c r="G2512" i="4"/>
  <c r="I2512" i="4" s="1"/>
  <c r="G2511" i="4"/>
  <c r="I2511" i="4" s="1"/>
  <c r="G2510" i="4"/>
  <c r="I2510" i="4" s="1"/>
  <c r="G2509" i="4"/>
  <c r="I2509" i="4" s="1"/>
  <c r="G2508" i="4"/>
  <c r="I2508" i="4" s="1"/>
  <c r="G2507" i="4"/>
  <c r="I2507" i="4" s="1"/>
  <c r="G2506" i="4"/>
  <c r="I2506" i="4" s="1"/>
  <c r="G2505" i="4"/>
  <c r="I2505" i="4" s="1"/>
  <c r="G2504" i="4"/>
  <c r="I2504" i="4" s="1"/>
  <c r="G2503" i="4"/>
  <c r="I2503" i="4" s="1"/>
  <c r="G2502" i="4"/>
  <c r="I2502" i="4" s="1"/>
  <c r="G2501" i="4"/>
  <c r="I2501" i="4" s="1"/>
  <c r="G2500" i="4"/>
  <c r="I2500" i="4" s="1"/>
  <c r="G2499" i="4"/>
  <c r="I2499" i="4" s="1"/>
  <c r="G2498" i="4"/>
  <c r="I2498" i="4" s="1"/>
  <c r="G2497" i="4"/>
  <c r="I2497" i="4" s="1"/>
  <c r="G2496" i="4"/>
  <c r="I2496" i="4" s="1"/>
  <c r="G2495" i="4"/>
  <c r="I2495" i="4" s="1"/>
  <c r="G2494" i="4"/>
  <c r="I2494" i="4" s="1"/>
  <c r="G2493" i="4"/>
  <c r="I2493" i="4" s="1"/>
  <c r="G2492" i="4"/>
  <c r="I2492" i="4" s="1"/>
  <c r="G2491" i="4"/>
  <c r="I2491" i="4" s="1"/>
  <c r="G2490" i="4"/>
  <c r="I2490" i="4" s="1"/>
  <c r="G2489" i="4"/>
  <c r="I2489" i="4" s="1"/>
  <c r="G2488" i="4"/>
  <c r="I2488" i="4" s="1"/>
  <c r="G2487" i="4"/>
  <c r="I2487" i="4" s="1"/>
  <c r="G2486" i="4"/>
  <c r="I2486" i="4" s="1"/>
  <c r="G2485" i="4"/>
  <c r="I2485" i="4" s="1"/>
  <c r="G2484" i="4"/>
  <c r="I2484" i="4" s="1"/>
  <c r="G2483" i="4"/>
  <c r="I2483" i="4" s="1"/>
  <c r="G2482" i="4"/>
  <c r="I2482" i="4" s="1"/>
  <c r="G2481" i="4"/>
  <c r="I2481" i="4" s="1"/>
  <c r="G2480" i="4"/>
  <c r="I2480" i="4" s="1"/>
  <c r="G2479" i="4"/>
  <c r="I2479" i="4" s="1"/>
  <c r="G2478" i="4"/>
  <c r="I2478" i="4" s="1"/>
  <c r="G2477" i="4"/>
  <c r="I2477" i="4" s="1"/>
  <c r="G2476" i="4"/>
  <c r="I2476" i="4" s="1"/>
  <c r="G2475" i="4"/>
  <c r="I2475" i="4" s="1"/>
  <c r="G2474" i="4"/>
  <c r="I2474" i="4" s="1"/>
  <c r="G2473" i="4"/>
  <c r="I2473" i="4" s="1"/>
  <c r="G2472" i="4"/>
  <c r="I2472" i="4" s="1"/>
  <c r="G2471" i="4"/>
  <c r="I2471" i="4" s="1"/>
  <c r="G2470" i="4"/>
  <c r="I2470" i="4" s="1"/>
  <c r="G2469" i="4"/>
  <c r="I2469" i="4" s="1"/>
  <c r="G2468" i="4"/>
  <c r="I2468" i="4" s="1"/>
  <c r="G2467" i="4"/>
  <c r="I2467" i="4" s="1"/>
  <c r="G2466" i="4"/>
  <c r="I2466" i="4" s="1"/>
  <c r="G2412" i="4"/>
  <c r="I2412" i="4" s="1"/>
  <c r="G2411" i="4"/>
  <c r="I2411" i="4" s="1"/>
  <c r="G2410" i="4"/>
  <c r="I2410" i="4" s="1"/>
  <c r="G2409" i="4"/>
  <c r="I2409" i="4" s="1"/>
  <c r="G2408" i="4"/>
  <c r="I2408" i="4" s="1"/>
  <c r="G2407" i="4"/>
  <c r="I2407" i="4" s="1"/>
  <c r="G2406" i="4"/>
  <c r="I2406" i="4" s="1"/>
  <c r="G2405" i="4"/>
  <c r="I2405" i="4" s="1"/>
  <c r="G2404" i="4"/>
  <c r="I2404" i="4" s="1"/>
  <c r="G2403" i="4"/>
  <c r="I2403" i="4" s="1"/>
  <c r="G2402" i="4"/>
  <c r="I2402" i="4" s="1"/>
  <c r="G2401" i="4"/>
  <c r="I2401" i="4" s="1"/>
  <c r="G2400" i="4"/>
  <c r="I2400" i="4" s="1"/>
  <c r="G2399" i="4"/>
  <c r="I2399" i="4" s="1"/>
  <c r="G2398" i="4"/>
  <c r="I2398" i="4" s="1"/>
  <c r="G2397" i="4"/>
  <c r="I2397" i="4" s="1"/>
  <c r="G2396" i="4"/>
  <c r="I2396" i="4" s="1"/>
  <c r="G2395" i="4"/>
  <c r="I2395" i="4" s="1"/>
  <c r="G2394" i="4"/>
  <c r="I2394" i="4" s="1"/>
  <c r="G2393" i="4"/>
  <c r="I2393" i="4" s="1"/>
  <c r="G2392" i="4"/>
  <c r="I2392" i="4" s="1"/>
  <c r="G2391" i="4"/>
  <c r="I2391" i="4" s="1"/>
  <c r="G2390" i="4"/>
  <c r="I2390" i="4" s="1"/>
  <c r="G2389" i="4"/>
  <c r="I2389" i="4" s="1"/>
  <c r="G2388" i="4"/>
  <c r="I2388" i="4" s="1"/>
  <c r="G2387" i="4"/>
  <c r="I2387" i="4" s="1"/>
  <c r="G2386" i="4"/>
  <c r="I2386" i="4" s="1"/>
  <c r="G2385" i="4"/>
  <c r="I2385" i="4" s="1"/>
  <c r="G2384" i="4"/>
  <c r="I2384" i="4" s="1"/>
  <c r="G2383" i="4"/>
  <c r="I2383" i="4" s="1"/>
  <c r="G2382" i="4"/>
  <c r="I2382" i="4" s="1"/>
  <c r="G2381" i="4"/>
  <c r="I2381" i="4" s="1"/>
  <c r="G2380" i="4"/>
  <c r="I2380" i="4" s="1"/>
  <c r="G2379" i="4"/>
  <c r="I2379" i="4" s="1"/>
  <c r="G2378" i="4"/>
  <c r="I2378" i="4" s="1"/>
  <c r="G2377" i="4"/>
  <c r="I2377" i="4" s="1"/>
  <c r="G2376" i="4"/>
  <c r="I2376" i="4" s="1"/>
  <c r="G2375" i="4"/>
  <c r="I2375" i="4" s="1"/>
  <c r="G2374" i="4"/>
  <c r="I2374" i="4" s="1"/>
  <c r="G2373" i="4"/>
  <c r="I2373" i="4" s="1"/>
  <c r="G2372" i="4"/>
  <c r="I2372" i="4" s="1"/>
  <c r="G2371" i="4"/>
  <c r="I2371" i="4" s="1"/>
  <c r="G2370" i="4"/>
  <c r="I2370" i="4" s="1"/>
  <c r="G2369" i="4"/>
  <c r="I2369" i="4" s="1"/>
  <c r="G2368" i="4"/>
  <c r="I2368" i="4" s="1"/>
  <c r="G2367" i="4"/>
  <c r="I2367" i="4" s="1"/>
  <c r="G2366" i="4"/>
  <c r="I2366" i="4" s="1"/>
  <c r="G2365" i="4"/>
  <c r="I2365" i="4" s="1"/>
  <c r="G2364" i="4"/>
  <c r="I2364" i="4" s="1"/>
  <c r="G2363" i="4"/>
  <c r="I2363" i="4" s="1"/>
  <c r="G2362" i="4"/>
  <c r="I2362" i="4" s="1"/>
  <c r="G2361" i="4"/>
  <c r="I2361" i="4" s="1"/>
  <c r="G2360" i="4"/>
  <c r="I2360" i="4" s="1"/>
  <c r="G2359" i="4"/>
  <c r="I2359" i="4" s="1"/>
  <c r="G2358" i="4"/>
  <c r="I2358" i="4" s="1"/>
  <c r="G2357" i="4"/>
  <c r="I2357" i="4" s="1"/>
  <c r="G2356" i="4"/>
  <c r="I2356" i="4" s="1"/>
  <c r="G2278" i="4"/>
  <c r="I2278" i="4" s="1"/>
  <c r="G2277" i="4"/>
  <c r="I2277" i="4" s="1"/>
  <c r="G2276" i="4"/>
  <c r="I2276" i="4" s="1"/>
  <c r="G2275" i="4"/>
  <c r="I2275" i="4" s="1"/>
  <c r="G2274" i="4"/>
  <c r="I2274" i="4" s="1"/>
  <c r="G2265" i="4"/>
  <c r="I2265" i="4" s="1"/>
  <c r="G2264" i="4"/>
  <c r="I2264" i="4" s="1"/>
  <c r="G2263" i="4"/>
  <c r="I2263" i="4" s="1"/>
  <c r="G2262" i="4"/>
  <c r="I2262" i="4" s="1"/>
  <c r="G2261" i="4"/>
  <c r="I2261" i="4" s="1"/>
  <c r="G2260" i="4"/>
  <c r="I2260" i="4" s="1"/>
  <c r="G2259" i="4"/>
  <c r="I2259" i="4" s="1"/>
  <c r="G2258" i="4"/>
  <c r="I2258" i="4" s="1"/>
  <c r="G2257" i="4"/>
  <c r="I2257" i="4" s="1"/>
  <c r="G2256" i="4"/>
  <c r="I2256" i="4" s="1"/>
  <c r="G2255" i="4"/>
  <c r="I2255" i="4" s="1"/>
  <c r="G2254" i="4"/>
  <c r="I2254" i="4" s="1"/>
  <c r="G2253" i="4"/>
  <c r="I2253" i="4" s="1"/>
  <c r="G2252" i="4"/>
  <c r="I2252" i="4" s="1"/>
  <c r="G2251" i="4"/>
  <c r="I2251" i="4" s="1"/>
  <c r="G2250" i="4"/>
  <c r="I2250" i="4" s="1"/>
  <c r="G2249" i="4"/>
  <c r="I2249" i="4" s="1"/>
  <c r="G2248" i="4"/>
  <c r="I2248" i="4" s="1"/>
  <c r="G2247" i="4"/>
  <c r="I2247" i="4" s="1"/>
  <c r="G2246" i="4"/>
  <c r="I2246" i="4" s="1"/>
  <c r="G2245" i="4"/>
  <c r="I2245" i="4" s="1"/>
  <c r="G2244" i="4"/>
  <c r="I2244" i="4" s="1"/>
  <c r="G2243" i="4"/>
  <c r="I2243" i="4" s="1"/>
  <c r="G2242" i="4"/>
  <c r="I2242" i="4" s="1"/>
  <c r="G2241" i="4"/>
  <c r="I2241" i="4" s="1"/>
  <c r="G2240" i="4"/>
  <c r="I2240" i="4" s="1"/>
  <c r="G2239" i="4"/>
  <c r="I2239" i="4" s="1"/>
  <c r="G2237" i="4"/>
  <c r="I2237" i="4" s="1"/>
  <c r="G2236" i="4"/>
  <c r="I2236" i="4" s="1"/>
  <c r="G2235" i="4"/>
  <c r="I2235" i="4" s="1"/>
  <c r="G2234" i="4"/>
  <c r="I2234" i="4" s="1"/>
  <c r="G2233" i="4"/>
  <c r="I2233" i="4" s="1"/>
  <c r="G2232" i="4"/>
  <c r="I2232" i="4" s="1"/>
  <c r="G2231" i="4"/>
  <c r="I2231" i="4" s="1"/>
  <c r="G2230" i="4"/>
  <c r="I2230" i="4" s="1"/>
  <c r="G2229" i="4"/>
  <c r="I2229" i="4" s="1"/>
  <c r="G2228" i="4"/>
  <c r="I2228" i="4" s="1"/>
  <c r="G2227" i="4"/>
  <c r="I2227" i="4" s="1"/>
  <c r="G2226" i="4"/>
  <c r="I2226" i="4" s="1"/>
  <c r="G2225" i="4"/>
  <c r="I2225" i="4" s="1"/>
  <c r="G2224" i="4"/>
  <c r="I2224" i="4" s="1"/>
  <c r="G2223" i="4"/>
  <c r="I2223" i="4" s="1"/>
  <c r="G2222" i="4"/>
  <c r="I2222" i="4" s="1"/>
  <c r="G2221" i="4"/>
  <c r="I2221" i="4" s="1"/>
  <c r="G2220" i="4"/>
  <c r="I2220" i="4" s="1"/>
  <c r="G2219" i="4"/>
  <c r="I2219" i="4" s="1"/>
  <c r="G2218" i="4"/>
  <c r="I2218" i="4" s="1"/>
  <c r="G2217" i="4"/>
  <c r="I2217" i="4" s="1"/>
  <c r="G2216" i="4"/>
  <c r="I2216" i="4" s="1"/>
  <c r="G2215" i="4"/>
  <c r="I2215" i="4" s="1"/>
  <c r="G2214" i="4"/>
  <c r="I2214" i="4" s="1"/>
  <c r="G2213" i="4"/>
  <c r="I2213" i="4" s="1"/>
  <c r="G2212" i="4"/>
  <c r="I2212" i="4" s="1"/>
  <c r="G2211" i="4"/>
  <c r="I2211" i="4" s="1"/>
  <c r="G2210" i="4"/>
  <c r="I2210" i="4" s="1"/>
  <c r="G2209" i="4"/>
  <c r="I2209" i="4" s="1"/>
  <c r="G2208" i="4"/>
  <c r="I2208" i="4" s="1"/>
  <c r="G2207" i="4"/>
  <c r="I2207" i="4" s="1"/>
  <c r="G2206" i="4"/>
  <c r="I2206" i="4" s="1"/>
  <c r="G2205" i="4"/>
  <c r="I2205" i="4" s="1"/>
  <c r="G2204" i="4"/>
  <c r="I2204" i="4" s="1"/>
  <c r="G2203" i="4"/>
  <c r="I2203" i="4" s="1"/>
  <c r="G2202" i="4"/>
  <c r="I2202" i="4" s="1"/>
  <c r="G2201" i="4"/>
  <c r="I2201" i="4" s="1"/>
  <c r="G2200" i="4"/>
  <c r="I2200" i="4" s="1"/>
  <c r="G2199" i="4"/>
  <c r="I2199" i="4" s="1"/>
  <c r="G2198" i="4"/>
  <c r="I2198" i="4" s="1"/>
  <c r="G2197" i="4"/>
  <c r="I2197" i="4" s="1"/>
  <c r="G2196" i="4"/>
  <c r="I2196" i="4" s="1"/>
  <c r="G2195" i="4"/>
  <c r="I2195" i="4" s="1"/>
  <c r="G2194" i="4"/>
  <c r="I2194" i="4" s="1"/>
  <c r="G2193" i="4"/>
  <c r="I2193" i="4" s="1"/>
  <c r="G2192" i="4"/>
  <c r="I2192" i="4" s="1"/>
  <c r="G2191" i="4"/>
  <c r="I2191" i="4" s="1"/>
  <c r="G2190" i="4"/>
  <c r="I2190" i="4" s="1"/>
  <c r="G2189" i="4"/>
  <c r="I2189" i="4" s="1"/>
  <c r="G2188" i="4"/>
  <c r="I2188" i="4" s="1"/>
  <c r="G2187" i="4"/>
  <c r="I2187" i="4" s="1"/>
  <c r="G2186" i="4"/>
  <c r="I2186" i="4" s="1"/>
  <c r="G2185" i="4"/>
  <c r="I2185" i="4" s="1"/>
  <c r="G2184" i="4"/>
  <c r="I2184" i="4" s="1"/>
  <c r="G2183" i="4"/>
  <c r="I2183" i="4" s="1"/>
  <c r="G2182" i="4"/>
  <c r="I2182" i="4" s="1"/>
  <c r="G2181" i="4"/>
  <c r="I2181" i="4" s="1"/>
  <c r="G2180" i="4"/>
  <c r="I2180" i="4" s="1"/>
  <c r="G2179" i="4"/>
  <c r="I2179" i="4" s="1"/>
  <c r="G2178" i="4"/>
  <c r="I2178" i="4" s="1"/>
  <c r="G2177" i="4"/>
  <c r="I2177" i="4" s="1"/>
  <c r="G2176" i="4"/>
  <c r="I2176" i="4" s="1"/>
  <c r="G2175" i="4"/>
  <c r="I2175" i="4" s="1"/>
  <c r="G2174" i="4"/>
  <c r="I2174" i="4" s="1"/>
  <c r="G2173" i="4"/>
  <c r="I2173" i="4" s="1"/>
  <c r="G2172" i="4"/>
  <c r="I2172" i="4" s="1"/>
  <c r="G2171" i="4"/>
  <c r="I2171" i="4" s="1"/>
  <c r="G2170" i="4"/>
  <c r="I2170" i="4" s="1"/>
  <c r="G2169" i="4"/>
  <c r="I2169" i="4" s="1"/>
  <c r="G2168" i="4"/>
  <c r="I2168" i="4" s="1"/>
  <c r="G2167" i="4"/>
  <c r="I2167" i="4" s="1"/>
  <c r="G2166" i="4"/>
  <c r="I2166" i="4" s="1"/>
  <c r="G2165" i="4"/>
  <c r="I2165" i="4" s="1"/>
  <c r="G2164" i="4"/>
  <c r="I2164" i="4" s="1"/>
  <c r="G2163" i="4"/>
  <c r="I2163" i="4" s="1"/>
  <c r="G2162" i="4"/>
  <c r="I2162" i="4" s="1"/>
  <c r="G2161" i="4"/>
  <c r="I2161" i="4" s="1"/>
  <c r="G2160" i="4"/>
  <c r="I2160" i="4" s="1"/>
  <c r="G2159" i="4"/>
  <c r="I2159" i="4" s="1"/>
  <c r="G2158" i="4"/>
  <c r="I2158" i="4" s="1"/>
  <c r="G2157" i="4"/>
  <c r="I2157" i="4" s="1"/>
  <c r="G2156" i="4"/>
  <c r="I2156" i="4" s="1"/>
  <c r="G2155" i="4"/>
  <c r="I2155" i="4" s="1"/>
  <c r="G2154" i="4"/>
  <c r="I2154" i="4" s="1"/>
  <c r="G2153" i="4"/>
  <c r="I2153" i="4" s="1"/>
  <c r="G2152" i="4"/>
  <c r="I2152" i="4" s="1"/>
  <c r="G2151" i="4"/>
  <c r="I2151" i="4" s="1"/>
  <c r="G2150" i="4"/>
  <c r="I2150" i="4" s="1"/>
  <c r="G2149" i="4"/>
  <c r="I2149" i="4" s="1"/>
  <c r="G2148" i="4"/>
  <c r="I2148" i="4" s="1"/>
  <c r="G2147" i="4"/>
  <c r="I2147" i="4" s="1"/>
  <c r="G2146" i="4"/>
  <c r="I2146" i="4" s="1"/>
  <c r="G2145" i="4"/>
  <c r="I2145" i="4" s="1"/>
  <c r="G2144" i="4"/>
  <c r="I2144" i="4" s="1"/>
  <c r="G2143" i="4"/>
  <c r="I2143" i="4" s="1"/>
  <c r="G2142" i="4"/>
  <c r="I2142" i="4" s="1"/>
  <c r="G2141" i="4"/>
  <c r="I2141" i="4" s="1"/>
  <c r="G2140" i="4"/>
  <c r="I2140" i="4" s="1"/>
  <c r="G2139" i="4"/>
  <c r="I2139" i="4" s="1"/>
  <c r="G2138" i="4"/>
  <c r="I2138" i="4" s="1"/>
  <c r="G2137" i="4"/>
  <c r="I2137" i="4" s="1"/>
  <c r="G2136" i="4"/>
  <c r="I2136" i="4" s="1"/>
  <c r="G2135" i="4"/>
  <c r="I2135" i="4" s="1"/>
  <c r="G2134" i="4"/>
  <c r="I2134" i="4" s="1"/>
  <c r="G2133" i="4"/>
  <c r="I2133" i="4" s="1"/>
  <c r="G2132" i="4"/>
  <c r="I2132" i="4" s="1"/>
  <c r="G2131" i="4"/>
  <c r="I2131" i="4" s="1"/>
  <c r="G2130" i="4"/>
  <c r="I2130" i="4" s="1"/>
  <c r="G2129" i="4"/>
  <c r="I2129" i="4" s="1"/>
  <c r="G2128" i="4"/>
  <c r="I2128" i="4" s="1"/>
  <c r="G2127" i="4"/>
  <c r="I2127" i="4" s="1"/>
  <c r="G2126" i="4"/>
  <c r="I2126" i="4" s="1"/>
  <c r="G2120" i="4"/>
  <c r="I2120" i="4" s="1"/>
  <c r="G2119" i="4"/>
  <c r="I2119" i="4" s="1"/>
  <c r="G2118" i="4"/>
  <c r="I2118" i="4" s="1"/>
  <c r="G2108" i="4"/>
  <c r="I2108" i="4" s="1"/>
  <c r="G2107" i="4"/>
  <c r="I2107" i="4" s="1"/>
  <c r="G2106" i="4"/>
  <c r="I2106" i="4" s="1"/>
  <c r="G2105" i="4"/>
  <c r="I2105" i="4" s="1"/>
  <c r="G2104" i="4"/>
  <c r="I2104" i="4" s="1"/>
  <c r="G2103" i="4"/>
  <c r="I2103" i="4" s="1"/>
  <c r="G2102" i="4"/>
  <c r="I2102" i="4" s="1"/>
  <c r="G2101" i="4"/>
  <c r="I2101" i="4" s="1"/>
  <c r="G2100" i="4"/>
  <c r="I2100" i="4" s="1"/>
  <c r="G2099" i="4"/>
  <c r="I2099" i="4" s="1"/>
  <c r="G2098" i="4"/>
  <c r="I2098" i="4" s="1"/>
  <c r="G2086" i="4"/>
  <c r="I2086" i="4" s="1"/>
  <c r="G2085" i="4"/>
  <c r="I2085" i="4" s="1"/>
  <c r="G2084" i="4"/>
  <c r="I2084" i="4" s="1"/>
  <c r="G2083" i="4"/>
  <c r="I2083" i="4" s="1"/>
  <c r="G2082" i="4"/>
  <c r="I2082" i="4" s="1"/>
  <c r="G2081" i="4"/>
  <c r="I2081" i="4" s="1"/>
  <c r="G2080" i="4"/>
  <c r="I2080" i="4" s="1"/>
  <c r="G2079" i="4"/>
  <c r="I2079" i="4" s="1"/>
  <c r="G2078" i="4"/>
  <c r="I2078" i="4" s="1"/>
  <c r="G2077" i="4"/>
  <c r="I2077" i="4" s="1"/>
  <c r="G2076" i="4"/>
  <c r="I2076" i="4" s="1"/>
  <c r="G2063" i="4"/>
  <c r="I2063" i="4" s="1"/>
  <c r="G2062" i="4"/>
  <c r="I2062" i="4" s="1"/>
  <c r="G2061" i="4"/>
  <c r="I2061" i="4" s="1"/>
  <c r="G2060" i="4"/>
  <c r="I2060" i="4" s="1"/>
  <c r="G2059" i="4"/>
  <c r="I2059" i="4" s="1"/>
  <c r="G2058" i="4"/>
  <c r="I2058" i="4" s="1"/>
  <c r="G2057" i="4"/>
  <c r="I2057" i="4" s="1"/>
  <c r="G2056" i="4"/>
  <c r="I2056" i="4" s="1"/>
  <c r="G2055" i="4"/>
  <c r="I2055" i="4" s="1"/>
  <c r="G2054" i="4"/>
  <c r="I2054" i="4" s="1"/>
  <c r="G2053" i="4"/>
  <c r="I2053" i="4" s="1"/>
  <c r="G2052" i="4"/>
  <c r="I2052" i="4" s="1"/>
  <c r="G2051" i="4"/>
  <c r="I2051" i="4" s="1"/>
  <c r="G2050" i="4"/>
  <c r="I2050" i="4" s="1"/>
  <c r="G2049" i="4"/>
  <c r="I2049" i="4" s="1"/>
  <c r="G2048" i="4"/>
  <c r="I2048" i="4" s="1"/>
  <c r="G2047" i="4"/>
  <c r="I2047" i="4" s="1"/>
  <c r="G2046" i="4"/>
  <c r="I2046" i="4" s="1"/>
  <c r="G2045" i="4"/>
  <c r="I2045" i="4" s="1"/>
  <c r="G2044" i="4"/>
  <c r="I2044" i="4" s="1"/>
  <c r="G2043" i="4"/>
  <c r="I2043" i="4" s="1"/>
  <c r="G2042" i="4"/>
  <c r="I2042" i="4" s="1"/>
  <c r="G2011" i="4"/>
  <c r="I2011" i="4" s="1"/>
  <c r="G1987" i="4"/>
  <c r="I1987" i="4" s="1"/>
  <c r="G1946" i="4"/>
  <c r="I1946" i="4" s="1"/>
  <c r="G1945" i="4"/>
  <c r="I1945" i="4" s="1"/>
  <c r="G1944" i="4"/>
  <c r="I1944" i="4" s="1"/>
  <c r="G1943" i="4"/>
  <c r="I1943" i="4" s="1"/>
  <c r="G1942" i="4"/>
  <c r="I1942" i="4" s="1"/>
  <c r="G1941" i="4"/>
  <c r="I1941" i="4" s="1"/>
  <c r="G1940" i="4"/>
  <c r="I1940" i="4" s="1"/>
  <c r="G1939" i="4"/>
  <c r="I1939" i="4" s="1"/>
  <c r="G1938" i="4"/>
  <c r="I1938" i="4" s="1"/>
  <c r="G1937" i="4"/>
  <c r="I1937" i="4" s="1"/>
  <c r="G1936" i="4"/>
  <c r="I1936" i="4" s="1"/>
  <c r="G1935" i="4"/>
  <c r="I1935" i="4" s="1"/>
  <c r="G1934" i="4"/>
  <c r="I1934" i="4" s="1"/>
  <c r="G1933" i="4"/>
  <c r="I1933" i="4" s="1"/>
  <c r="G1932" i="4"/>
  <c r="I1932" i="4" s="1"/>
  <c r="G1931" i="4"/>
  <c r="I1931" i="4" s="1"/>
  <c r="G1930" i="4"/>
  <c r="I1930" i="4" s="1"/>
  <c r="G1928" i="4"/>
  <c r="I1928" i="4" s="1"/>
  <c r="G1927" i="4"/>
  <c r="I1927" i="4" s="1"/>
  <c r="G1787" i="4"/>
  <c r="I1787" i="4" s="1"/>
  <c r="G1786" i="4"/>
  <c r="I1786" i="4" s="1"/>
  <c r="G1785" i="4"/>
  <c r="I1785" i="4" s="1"/>
  <c r="G1784" i="4"/>
  <c r="I1784" i="4" s="1"/>
  <c r="G1783" i="4"/>
  <c r="I1783" i="4" s="1"/>
  <c r="G1782" i="4"/>
  <c r="I1782" i="4" s="1"/>
  <c r="G1781" i="4"/>
  <c r="I1781" i="4" s="1"/>
  <c r="G1780" i="4"/>
  <c r="I1780" i="4" s="1"/>
  <c r="G1779" i="4"/>
  <c r="I1779" i="4" s="1"/>
  <c r="G1778" i="4"/>
  <c r="I1778" i="4" s="1"/>
  <c r="G1777" i="4"/>
  <c r="I1777" i="4" s="1"/>
  <c r="G1776" i="4"/>
  <c r="I1776" i="4" s="1"/>
  <c r="G1775" i="4"/>
  <c r="I1775" i="4" s="1"/>
  <c r="G1774" i="4"/>
  <c r="I1774" i="4" s="1"/>
  <c r="G1773" i="4"/>
  <c r="I1773" i="4" s="1"/>
  <c r="G1772" i="4"/>
  <c r="I1772" i="4" s="1"/>
  <c r="G1771" i="4"/>
  <c r="I1771" i="4" s="1"/>
  <c r="G1770" i="4"/>
  <c r="I1770" i="4" s="1"/>
  <c r="G1769" i="4"/>
  <c r="I1769" i="4" s="1"/>
  <c r="G1768" i="4"/>
  <c r="I1768" i="4" s="1"/>
  <c r="G1767" i="4"/>
  <c r="I1767" i="4" s="1"/>
  <c r="G1766" i="4"/>
  <c r="I1766" i="4" s="1"/>
  <c r="G1765" i="4"/>
  <c r="I1765" i="4" s="1"/>
  <c r="G1764" i="4"/>
  <c r="I1764" i="4" s="1"/>
  <c r="G1763" i="4"/>
  <c r="I1763" i="4" s="1"/>
  <c r="G1762" i="4"/>
  <c r="I1762" i="4" s="1"/>
  <c r="G1761" i="4"/>
  <c r="I1761" i="4" s="1"/>
  <c r="G1760" i="4"/>
  <c r="I1760" i="4" s="1"/>
  <c r="G1759" i="4"/>
  <c r="I1759" i="4" s="1"/>
  <c r="G1758" i="4"/>
  <c r="I1758" i="4" s="1"/>
  <c r="G1757" i="4"/>
  <c r="I1757" i="4" s="1"/>
  <c r="G1756" i="4"/>
  <c r="I1756" i="4" s="1"/>
  <c r="G1755" i="4"/>
  <c r="I1755" i="4" s="1"/>
  <c r="G1754" i="4"/>
  <c r="I1754" i="4" s="1"/>
  <c r="G1753" i="4"/>
  <c r="I1753" i="4" s="1"/>
  <c r="G1752" i="4"/>
  <c r="I1752" i="4" s="1"/>
  <c r="G1751" i="4"/>
  <c r="I1751" i="4" s="1"/>
  <c r="G1750" i="4"/>
  <c r="I1750" i="4" s="1"/>
  <c r="G1749" i="4"/>
  <c r="I1749" i="4" s="1"/>
  <c r="G1748" i="4"/>
  <c r="I1748" i="4" s="1"/>
  <c r="G1747" i="4"/>
  <c r="I1747" i="4" s="1"/>
  <c r="G1746" i="4"/>
  <c r="I1746" i="4" s="1"/>
  <c r="G1745" i="4"/>
  <c r="I1745" i="4" s="1"/>
  <c r="G1744" i="4"/>
  <c r="I1744" i="4" s="1"/>
  <c r="G1743" i="4"/>
  <c r="I1743" i="4" s="1"/>
  <c r="G1742" i="4"/>
  <c r="I1742" i="4" s="1"/>
  <c r="G1741" i="4"/>
  <c r="I1741" i="4" s="1"/>
  <c r="G1740" i="4"/>
  <c r="I1740" i="4" s="1"/>
  <c r="G1739" i="4"/>
  <c r="I1739" i="4" s="1"/>
  <c r="G1738" i="4"/>
  <c r="I1738" i="4" s="1"/>
  <c r="G1737" i="4"/>
  <c r="I1737" i="4" s="1"/>
  <c r="G1736" i="4"/>
  <c r="I1736" i="4" s="1"/>
  <c r="G1735" i="4"/>
  <c r="I1735" i="4" s="1"/>
  <c r="G1734" i="4"/>
  <c r="I1734" i="4" s="1"/>
  <c r="G1733" i="4"/>
  <c r="I1733" i="4" s="1"/>
  <c r="G1732" i="4"/>
  <c r="I1732" i="4" s="1"/>
  <c r="G1731" i="4"/>
  <c r="I1731" i="4" s="1"/>
  <c r="G1730" i="4"/>
  <c r="I1730" i="4" s="1"/>
  <c r="G1729" i="4"/>
  <c r="I1729" i="4" s="1"/>
  <c r="G1728" i="4"/>
  <c r="I1728" i="4" s="1"/>
  <c r="G1727" i="4"/>
  <c r="I1727" i="4" s="1"/>
  <c r="G1726" i="4"/>
  <c r="I1726" i="4" s="1"/>
  <c r="G1725" i="4"/>
  <c r="I1725" i="4" s="1"/>
  <c r="G1724" i="4"/>
  <c r="I1724" i="4" s="1"/>
  <c r="G1723" i="4"/>
  <c r="I1723" i="4" s="1"/>
  <c r="G1722" i="4"/>
  <c r="I1722" i="4" s="1"/>
  <c r="G1721" i="4"/>
  <c r="I1721" i="4" s="1"/>
  <c r="G1720" i="4"/>
  <c r="I1720" i="4" s="1"/>
  <c r="G1719" i="4"/>
  <c r="I1719" i="4" s="1"/>
  <c r="G1718" i="4"/>
  <c r="I1718" i="4" s="1"/>
  <c r="G1717" i="4"/>
  <c r="I1717" i="4" s="1"/>
  <c r="G1716" i="4"/>
  <c r="I1716" i="4" s="1"/>
  <c r="G1715" i="4"/>
  <c r="I1715" i="4" s="1"/>
  <c r="G1714" i="4"/>
  <c r="I1714" i="4" s="1"/>
  <c r="G1713" i="4"/>
  <c r="I1713" i="4" s="1"/>
  <c r="G1574" i="4"/>
  <c r="I1574" i="4" s="1"/>
  <c r="G1573" i="4"/>
  <c r="I1573" i="4" s="1"/>
  <c r="G1572" i="4"/>
  <c r="I1572" i="4" s="1"/>
  <c r="G1571" i="4"/>
  <c r="I1571" i="4" s="1"/>
  <c r="G1570" i="4"/>
  <c r="I1570" i="4" s="1"/>
  <c r="G1569" i="4"/>
  <c r="I1569" i="4" s="1"/>
  <c r="G1568" i="4"/>
  <c r="I1568" i="4" s="1"/>
  <c r="G1567" i="4"/>
  <c r="I1567" i="4" s="1"/>
  <c r="G1566" i="4"/>
  <c r="I1566" i="4" s="1"/>
  <c r="G1565" i="4"/>
  <c r="I1565" i="4" s="1"/>
  <c r="G1564" i="4"/>
  <c r="I1564" i="4" s="1"/>
  <c r="G1563" i="4"/>
  <c r="I1563" i="4" s="1"/>
  <c r="G1562" i="4"/>
  <c r="I1562" i="4" s="1"/>
  <c r="G1561" i="4"/>
  <c r="I1561" i="4" s="1"/>
  <c r="G1505" i="4"/>
  <c r="I1505" i="4" s="1"/>
  <c r="G1504" i="4"/>
  <c r="I1504" i="4" s="1"/>
  <c r="G1503" i="4"/>
  <c r="I1503" i="4" s="1"/>
  <c r="G1502" i="4"/>
  <c r="I1502" i="4" s="1"/>
  <c r="G1501" i="4"/>
  <c r="I1501" i="4" s="1"/>
  <c r="G1500" i="4"/>
  <c r="I1500" i="4" s="1"/>
  <c r="G1402" i="4"/>
  <c r="I1402" i="4" s="1"/>
  <c r="G1401" i="4"/>
  <c r="I1401" i="4" s="1"/>
  <c r="G1400" i="4"/>
  <c r="I1400" i="4" s="1"/>
  <c r="G1399" i="4"/>
  <c r="I1399" i="4" s="1"/>
  <c r="G1398" i="4"/>
  <c r="I1398" i="4" s="1"/>
  <c r="G1395" i="4"/>
  <c r="I1395" i="4" s="1"/>
  <c r="G1394" i="4"/>
  <c r="I1394" i="4" s="1"/>
  <c r="G1393" i="4"/>
  <c r="I1393" i="4" s="1"/>
  <c r="G1392" i="4"/>
  <c r="I1392" i="4" s="1"/>
  <c r="G1391" i="4"/>
  <c r="I1391" i="4" s="1"/>
  <c r="G1390" i="4"/>
  <c r="I1390" i="4" s="1"/>
  <c r="G1389" i="4"/>
  <c r="I1389" i="4" s="1"/>
  <c r="G1388" i="4"/>
  <c r="I1388" i="4" s="1"/>
  <c r="G1387" i="4"/>
  <c r="I1387" i="4" s="1"/>
  <c r="G1386" i="4"/>
  <c r="I1386" i="4" s="1"/>
  <c r="G1385" i="4"/>
  <c r="I1385" i="4" s="1"/>
  <c r="G1384" i="4"/>
  <c r="I1384" i="4" s="1"/>
  <c r="G1383" i="4"/>
  <c r="I1383" i="4" s="1"/>
  <c r="G1382" i="4"/>
  <c r="I1382" i="4" s="1"/>
  <c r="G1381" i="4"/>
  <c r="I1381" i="4" s="1"/>
  <c r="G1380" i="4"/>
  <c r="I1380" i="4" s="1"/>
  <c r="G1379" i="4"/>
  <c r="I1379" i="4" s="1"/>
  <c r="G1378" i="4"/>
  <c r="I1378" i="4" s="1"/>
  <c r="G1377" i="4"/>
  <c r="I1377" i="4" s="1"/>
  <c r="G1376" i="4"/>
  <c r="I1376" i="4" s="1"/>
  <c r="G1375" i="4"/>
  <c r="I1375" i="4" s="1"/>
  <c r="G1374" i="4"/>
  <c r="I1374" i="4" s="1"/>
  <c r="G1373" i="4"/>
  <c r="I1373" i="4" s="1"/>
  <c r="G1372" i="4"/>
  <c r="I1372" i="4" s="1"/>
  <c r="G1371" i="4"/>
  <c r="I1371" i="4" s="1"/>
  <c r="G1370" i="4"/>
  <c r="I1370" i="4" s="1"/>
  <c r="G1369" i="4"/>
  <c r="I1369" i="4" s="1"/>
  <c r="G1368" i="4"/>
  <c r="I1368" i="4" s="1"/>
  <c r="G1367" i="4"/>
  <c r="I1367" i="4" s="1"/>
  <c r="G1366" i="4"/>
  <c r="I1366" i="4" s="1"/>
  <c r="G1365" i="4"/>
  <c r="I1365" i="4" s="1"/>
  <c r="G1364" i="4"/>
  <c r="I1364" i="4" s="1"/>
  <c r="G1363" i="4"/>
  <c r="I1363" i="4" s="1"/>
  <c r="G1362" i="4"/>
  <c r="I1362" i="4" s="1"/>
  <c r="G1361" i="4"/>
  <c r="I1361" i="4" s="1"/>
  <c r="G1360" i="4"/>
  <c r="I1360" i="4" s="1"/>
  <c r="G1358" i="4"/>
  <c r="I1358" i="4" s="1"/>
  <c r="G1357" i="4"/>
  <c r="I1357" i="4" s="1"/>
  <c r="G1356" i="4"/>
  <c r="I1356" i="4" s="1"/>
  <c r="G1355" i="4"/>
  <c r="I1355" i="4" s="1"/>
  <c r="G1354" i="4"/>
  <c r="I1354" i="4" s="1"/>
  <c r="G1353" i="4"/>
  <c r="I1353" i="4" s="1"/>
  <c r="G1352" i="4"/>
  <c r="I1352" i="4" s="1"/>
  <c r="G1351" i="4"/>
  <c r="I1351" i="4" s="1"/>
  <c r="G1350" i="4"/>
  <c r="I1350" i="4" s="1"/>
  <c r="G1349" i="4"/>
  <c r="I1349" i="4" s="1"/>
  <c r="G1348" i="4"/>
  <c r="I1348" i="4" s="1"/>
  <c r="G1347" i="4"/>
  <c r="I1347" i="4" s="1"/>
  <c r="G1346" i="4"/>
  <c r="I1346" i="4" s="1"/>
  <c r="G1345" i="4"/>
  <c r="I1345" i="4" s="1"/>
  <c r="G1344" i="4"/>
  <c r="I1344" i="4" s="1"/>
  <c r="G1343" i="4"/>
  <c r="I1343" i="4" s="1"/>
  <c r="G1342" i="4"/>
  <c r="I1342" i="4" s="1"/>
  <c r="G1341" i="4"/>
  <c r="I1341" i="4" s="1"/>
  <c r="G1340" i="4"/>
  <c r="I1340" i="4" s="1"/>
  <c r="G1339" i="4"/>
  <c r="I1339" i="4" s="1"/>
  <c r="G1338" i="4"/>
  <c r="I1338" i="4" s="1"/>
  <c r="G1337" i="4"/>
  <c r="I1337" i="4" s="1"/>
  <c r="G1336" i="4"/>
  <c r="I1336" i="4" s="1"/>
  <c r="G1335" i="4"/>
  <c r="I1335" i="4" s="1"/>
  <c r="G1334" i="4"/>
  <c r="I1334" i="4" s="1"/>
  <c r="G1333" i="4"/>
  <c r="I1333" i="4" s="1"/>
  <c r="G1332" i="4"/>
  <c r="I1332" i="4" s="1"/>
  <c r="G1331" i="4"/>
  <c r="I1331" i="4" s="1"/>
  <c r="G1330" i="4"/>
  <c r="I1330" i="4" s="1"/>
  <c r="G1329" i="4"/>
  <c r="I1329" i="4" s="1"/>
  <c r="G1328" i="4"/>
  <c r="I1328" i="4" s="1"/>
  <c r="G1327" i="4"/>
  <c r="I1327" i="4" s="1"/>
  <c r="G1326" i="4"/>
  <c r="I1326" i="4" s="1"/>
  <c r="G1325" i="4"/>
  <c r="I1325" i="4" s="1"/>
  <c r="G1324" i="4"/>
  <c r="I1324" i="4" s="1"/>
  <c r="G1323" i="4"/>
  <c r="I1323" i="4" s="1"/>
  <c r="G1322" i="4"/>
  <c r="I1322" i="4" s="1"/>
  <c r="G1321" i="4"/>
  <c r="I1321" i="4" s="1"/>
  <c r="G1320" i="4"/>
  <c r="I1320" i="4" s="1"/>
  <c r="G1319" i="4"/>
  <c r="I1319" i="4" s="1"/>
  <c r="G1318" i="4"/>
  <c r="I1318" i="4" s="1"/>
  <c r="G1317" i="4"/>
  <c r="I1317" i="4" s="1"/>
  <c r="G1316" i="4"/>
  <c r="I1316" i="4" s="1"/>
  <c r="G1315" i="4"/>
  <c r="I1315" i="4" s="1"/>
  <c r="G1314" i="4"/>
  <c r="I1314" i="4" s="1"/>
  <c r="G1313" i="4"/>
  <c r="I1313" i="4" s="1"/>
  <c r="G1312" i="4"/>
  <c r="I1312" i="4" s="1"/>
  <c r="G1311" i="4"/>
  <c r="I1311" i="4" s="1"/>
  <c r="G1310" i="4"/>
  <c r="I1310" i="4" s="1"/>
  <c r="G1309" i="4"/>
  <c r="I1309" i="4" s="1"/>
  <c r="G1308" i="4"/>
  <c r="I1308" i="4" s="1"/>
  <c r="G1307" i="4"/>
  <c r="I1307" i="4" s="1"/>
  <c r="G1304" i="4"/>
  <c r="I1304" i="4" s="1"/>
  <c r="G1303" i="4"/>
  <c r="I1303" i="4" s="1"/>
  <c r="G1302" i="4"/>
  <c r="I1302" i="4" s="1"/>
  <c r="G1301" i="4"/>
  <c r="I1301" i="4" s="1"/>
  <c r="G1300" i="4"/>
  <c r="I1300" i="4" s="1"/>
  <c r="G1299" i="4"/>
  <c r="I1299" i="4" s="1"/>
  <c r="G1298" i="4"/>
  <c r="I1298" i="4" s="1"/>
  <c r="G1297" i="4"/>
  <c r="I1297" i="4" s="1"/>
  <c r="G1296" i="4"/>
  <c r="I1296" i="4" s="1"/>
  <c r="G1295" i="4"/>
  <c r="I1295" i="4" s="1"/>
  <c r="G1294" i="4"/>
  <c r="I1294" i="4" s="1"/>
  <c r="G1293" i="4"/>
  <c r="I1293" i="4" s="1"/>
  <c r="G1292" i="4"/>
  <c r="I1292" i="4" s="1"/>
  <c r="G1291" i="4"/>
  <c r="I1291" i="4" s="1"/>
  <c r="G1290" i="4"/>
  <c r="I1290" i="4" s="1"/>
  <c r="G1289" i="4"/>
  <c r="I1289" i="4" s="1"/>
  <c r="G1288" i="4"/>
  <c r="I1288" i="4" s="1"/>
  <c r="G1287" i="4"/>
  <c r="I1287" i="4" s="1"/>
  <c r="G1286" i="4"/>
  <c r="I1286" i="4" s="1"/>
  <c r="G1284" i="4"/>
  <c r="I1284" i="4" s="1"/>
  <c r="G1283" i="4"/>
  <c r="I1283" i="4" s="1"/>
  <c r="G1282" i="4"/>
  <c r="I1282" i="4" s="1"/>
  <c r="G1281" i="4"/>
  <c r="I1281" i="4" s="1"/>
  <c r="G1280" i="4"/>
  <c r="I1280" i="4" s="1"/>
  <c r="G1279" i="4"/>
  <c r="I1279" i="4" s="1"/>
  <c r="G1278" i="4"/>
  <c r="I1278" i="4" s="1"/>
  <c r="G1277" i="4"/>
  <c r="I1277" i="4" s="1"/>
  <c r="G1276" i="4"/>
  <c r="I1276" i="4" s="1"/>
  <c r="G1275" i="4"/>
  <c r="I1275" i="4" s="1"/>
  <c r="G1274" i="4"/>
  <c r="I1274" i="4" s="1"/>
  <c r="G1273" i="4"/>
  <c r="I1273" i="4" s="1"/>
  <c r="G1272" i="4"/>
  <c r="I1272" i="4" s="1"/>
  <c r="G1271" i="4"/>
  <c r="I1271" i="4" s="1"/>
  <c r="G1270" i="4"/>
  <c r="I1270" i="4" s="1"/>
  <c r="G1269" i="4"/>
  <c r="I1269" i="4" s="1"/>
  <c r="G1268" i="4"/>
  <c r="I1268" i="4" s="1"/>
  <c r="G1267" i="4"/>
  <c r="I1267" i="4" s="1"/>
  <c r="G1266" i="4"/>
  <c r="I1266" i="4" s="1"/>
  <c r="G1265" i="4"/>
  <c r="I1265" i="4" s="1"/>
  <c r="G1264" i="4"/>
  <c r="I1264" i="4" s="1"/>
  <c r="G1263" i="4"/>
  <c r="I1263" i="4" s="1"/>
  <c r="G1262" i="4"/>
  <c r="I1262" i="4" s="1"/>
  <c r="G1261" i="4"/>
  <c r="I1261" i="4" s="1"/>
  <c r="G1260" i="4"/>
  <c r="I1260" i="4" s="1"/>
  <c r="G1259" i="4"/>
  <c r="I1259" i="4" s="1"/>
  <c r="G1258" i="4"/>
  <c r="I1258" i="4" s="1"/>
  <c r="G1257" i="4"/>
  <c r="I1257" i="4" s="1"/>
  <c r="G1256" i="4"/>
  <c r="I1256" i="4" s="1"/>
  <c r="G1255" i="4"/>
  <c r="I1255" i="4" s="1"/>
  <c r="G1254" i="4"/>
  <c r="I1254" i="4" s="1"/>
  <c r="G1253" i="4"/>
  <c r="I1253" i="4" s="1"/>
  <c r="G1252" i="4"/>
  <c r="I1252" i="4" s="1"/>
  <c r="G1251" i="4"/>
  <c r="I1251" i="4" s="1"/>
  <c r="G1250" i="4"/>
  <c r="I1250" i="4" s="1"/>
  <c r="G1249" i="4"/>
  <c r="I1249" i="4" s="1"/>
  <c r="G1248" i="4"/>
  <c r="I1248" i="4" s="1"/>
  <c r="G1247" i="4"/>
  <c r="I1247" i="4" s="1"/>
  <c r="G1246" i="4"/>
  <c r="I1246" i="4" s="1"/>
  <c r="G1245" i="4"/>
  <c r="I1245" i="4" s="1"/>
  <c r="G1244" i="4"/>
  <c r="I1244" i="4" s="1"/>
  <c r="G1243" i="4"/>
  <c r="I1243" i="4" s="1"/>
  <c r="G1242" i="4"/>
  <c r="I1242" i="4" s="1"/>
  <c r="G1241" i="4"/>
  <c r="I1241" i="4" s="1"/>
  <c r="G1240" i="4"/>
  <c r="I1240" i="4" s="1"/>
  <c r="G1239" i="4"/>
  <c r="I1239" i="4" s="1"/>
  <c r="G1238" i="4"/>
  <c r="I1238" i="4" s="1"/>
  <c r="G1237" i="4"/>
  <c r="I1237" i="4" s="1"/>
  <c r="G1236" i="4"/>
  <c r="I1236" i="4" s="1"/>
  <c r="G1235" i="4"/>
  <c r="I1235" i="4" s="1"/>
  <c r="G1234" i="4"/>
  <c r="I1234" i="4" s="1"/>
  <c r="G1233" i="4"/>
  <c r="I1233" i="4" s="1"/>
  <c r="G1232" i="4"/>
  <c r="I1232" i="4" s="1"/>
  <c r="G1231" i="4"/>
  <c r="I1231" i="4" s="1"/>
  <c r="G1230" i="4"/>
  <c r="I1230" i="4" s="1"/>
  <c r="G1229" i="4"/>
  <c r="I1229" i="4" s="1"/>
  <c r="G1228" i="4"/>
  <c r="I1228" i="4" s="1"/>
  <c r="G1227" i="4"/>
  <c r="I1227" i="4" s="1"/>
  <c r="G1226" i="4"/>
  <c r="I1226" i="4" s="1"/>
  <c r="G1225" i="4"/>
  <c r="I1225" i="4" s="1"/>
  <c r="G1224" i="4"/>
  <c r="I1224" i="4" s="1"/>
  <c r="G1223" i="4"/>
  <c r="I1223" i="4" s="1"/>
  <c r="G1222" i="4"/>
  <c r="I1222" i="4" s="1"/>
  <c r="G1221" i="4"/>
  <c r="I1221" i="4" s="1"/>
  <c r="G1220" i="4"/>
  <c r="I1220" i="4" s="1"/>
  <c r="G1219" i="4"/>
  <c r="I1219" i="4" s="1"/>
  <c r="G1218" i="4"/>
  <c r="I1218" i="4" s="1"/>
  <c r="G1217" i="4"/>
  <c r="I1217" i="4" s="1"/>
  <c r="G1216" i="4"/>
  <c r="I1216" i="4" s="1"/>
  <c r="G1215" i="4"/>
  <c r="I1215" i="4" s="1"/>
  <c r="G1214" i="4"/>
  <c r="I1214" i="4" s="1"/>
  <c r="G1213" i="4"/>
  <c r="I1213" i="4" s="1"/>
  <c r="G1212" i="4"/>
  <c r="I1212" i="4" s="1"/>
  <c r="G1211" i="4"/>
  <c r="I1211" i="4" s="1"/>
  <c r="G1210" i="4"/>
  <c r="I1210" i="4" s="1"/>
  <c r="G1209" i="4"/>
  <c r="I1209" i="4" s="1"/>
  <c r="G1208" i="4"/>
  <c r="I1208" i="4" s="1"/>
  <c r="G1207" i="4"/>
  <c r="I1207" i="4" s="1"/>
  <c r="G1206" i="4"/>
  <c r="I1206" i="4" s="1"/>
  <c r="G1205" i="4"/>
  <c r="I1205" i="4" s="1"/>
  <c r="G1204" i="4"/>
  <c r="I1204" i="4" s="1"/>
  <c r="G1203" i="4"/>
  <c r="I1203" i="4" s="1"/>
  <c r="G1202" i="4"/>
  <c r="I1202" i="4" s="1"/>
  <c r="G1201" i="4"/>
  <c r="I1201" i="4" s="1"/>
  <c r="G1200" i="4"/>
  <c r="I1200" i="4" s="1"/>
  <c r="G1199" i="4"/>
  <c r="I1199" i="4" s="1"/>
  <c r="G1198" i="4"/>
  <c r="I1198" i="4" s="1"/>
  <c r="G1197" i="4"/>
  <c r="I1197" i="4" s="1"/>
  <c r="G1196" i="4"/>
  <c r="I1196" i="4" s="1"/>
  <c r="G1195" i="4"/>
  <c r="I1195" i="4" s="1"/>
  <c r="G1194" i="4"/>
  <c r="I1194" i="4" s="1"/>
  <c r="G1193" i="4"/>
  <c r="I1193" i="4" s="1"/>
  <c r="G1192" i="4"/>
  <c r="I1192" i="4" s="1"/>
  <c r="G1191" i="4"/>
  <c r="I1191" i="4" s="1"/>
  <c r="G1190" i="4"/>
  <c r="I1190" i="4" s="1"/>
  <c r="G1189" i="4"/>
  <c r="I1189" i="4" s="1"/>
  <c r="G1188" i="4"/>
  <c r="I1188" i="4" s="1"/>
  <c r="G1187" i="4"/>
  <c r="I1187" i="4" s="1"/>
  <c r="G1186" i="4"/>
  <c r="I1186" i="4" s="1"/>
  <c r="G1185" i="4"/>
  <c r="I1185" i="4" s="1"/>
  <c r="G1184" i="4"/>
  <c r="I1184" i="4" s="1"/>
  <c r="G1183" i="4"/>
  <c r="I1183" i="4" s="1"/>
  <c r="G1182" i="4"/>
  <c r="I1182" i="4" s="1"/>
  <c r="G1181" i="4"/>
  <c r="I1181" i="4" s="1"/>
  <c r="G1180" i="4"/>
  <c r="I1180" i="4" s="1"/>
  <c r="G1179" i="4"/>
  <c r="I1179" i="4" s="1"/>
  <c r="G1178" i="4"/>
  <c r="I1178" i="4" s="1"/>
  <c r="G1177" i="4"/>
  <c r="I1177" i="4" s="1"/>
  <c r="G1176" i="4"/>
  <c r="I1176" i="4" s="1"/>
  <c r="G1175" i="4"/>
  <c r="I1175" i="4" s="1"/>
  <c r="G1174" i="4"/>
  <c r="I1174" i="4" s="1"/>
  <c r="G1173" i="4"/>
  <c r="I1173" i="4" s="1"/>
  <c r="G1172" i="4"/>
  <c r="I1172" i="4" s="1"/>
  <c r="G1158" i="4"/>
  <c r="I1158" i="4" s="1"/>
  <c r="G1157" i="4"/>
  <c r="I1157" i="4" s="1"/>
  <c r="G1156" i="4"/>
  <c r="I1156" i="4" s="1"/>
  <c r="G1155" i="4"/>
  <c r="I1155" i="4" s="1"/>
  <c r="G1138" i="4"/>
  <c r="I1138" i="4" s="1"/>
  <c r="G1137" i="4"/>
  <c r="I1137" i="4" s="1"/>
  <c r="G1136" i="4"/>
  <c r="I1136" i="4" s="1"/>
  <c r="G1135" i="4"/>
  <c r="I1135" i="4" s="1"/>
  <c r="G1134" i="4"/>
  <c r="I1134" i="4" s="1"/>
  <c r="G1133" i="4"/>
  <c r="I1133" i="4" s="1"/>
  <c r="G1132" i="4"/>
  <c r="I1132" i="4" s="1"/>
  <c r="G1131" i="4"/>
  <c r="I1131" i="4" s="1"/>
  <c r="G1130" i="4"/>
  <c r="I1130" i="4" s="1"/>
  <c r="G1129" i="4"/>
  <c r="I1129" i="4" s="1"/>
  <c r="G1128" i="4"/>
  <c r="I1128" i="4" s="1"/>
  <c r="G1127" i="4"/>
  <c r="I1127" i="4" s="1"/>
  <c r="G1126" i="4"/>
  <c r="I1126" i="4" s="1"/>
  <c r="G1125" i="4"/>
  <c r="I1125" i="4" s="1"/>
  <c r="G1124" i="4"/>
  <c r="I1124" i="4" s="1"/>
  <c r="G1123" i="4"/>
  <c r="I1123" i="4" s="1"/>
  <c r="G1121" i="4"/>
  <c r="I1121" i="4" s="1"/>
  <c r="G1120" i="4"/>
  <c r="I1120" i="4" s="1"/>
  <c r="G1119" i="4"/>
  <c r="I1119" i="4" s="1"/>
  <c r="G1074" i="4"/>
  <c r="I1074" i="4" s="1"/>
  <c r="G1047" i="4"/>
  <c r="I1047" i="4" s="1"/>
  <c r="G1046" i="4"/>
  <c r="I1046" i="4" s="1"/>
  <c r="G1045" i="4"/>
  <c r="I1045" i="4" s="1"/>
  <c r="G1044" i="4"/>
  <c r="I1044" i="4" s="1"/>
  <c r="G1043" i="4"/>
  <c r="I1043" i="4" s="1"/>
  <c r="G1042" i="4"/>
  <c r="I1042" i="4" s="1"/>
  <c r="G1041" i="4"/>
  <c r="I1041" i="4" s="1"/>
  <c r="G1040" i="4"/>
  <c r="I1040" i="4" s="1"/>
  <c r="G1039" i="4"/>
  <c r="I1039" i="4" s="1"/>
  <c r="G1038" i="4"/>
  <c r="I1038" i="4" s="1"/>
  <c r="G1037" i="4"/>
  <c r="I1037" i="4" s="1"/>
  <c r="G1036" i="4"/>
  <c r="I1036" i="4" s="1"/>
  <c r="G1035" i="4"/>
  <c r="I1035" i="4" s="1"/>
  <c r="G1034" i="4"/>
  <c r="I1034" i="4" s="1"/>
  <c r="G1033" i="4"/>
  <c r="I1033" i="4" s="1"/>
  <c r="G1032" i="4"/>
  <c r="I1032" i="4" s="1"/>
  <c r="G1031" i="4"/>
  <c r="I1031" i="4" s="1"/>
  <c r="G1030" i="4"/>
  <c r="I1030" i="4" s="1"/>
  <c r="G1029" i="4"/>
  <c r="I1029" i="4" s="1"/>
  <c r="G1028" i="4"/>
  <c r="I1028" i="4" s="1"/>
  <c r="G1027" i="4"/>
  <c r="I1027" i="4" s="1"/>
  <c r="G1026" i="4"/>
  <c r="I1026" i="4" s="1"/>
  <c r="G1025" i="4"/>
  <c r="I1025" i="4" s="1"/>
  <c r="G1024" i="4"/>
  <c r="I1024" i="4" s="1"/>
  <c r="G1023" i="4"/>
  <c r="I1023" i="4" s="1"/>
  <c r="G1019" i="4"/>
  <c r="I1019" i="4" s="1"/>
  <c r="G1018" i="4"/>
  <c r="I1018" i="4" s="1"/>
  <c r="G1017" i="4"/>
  <c r="I1017" i="4" s="1"/>
  <c r="G1016" i="4"/>
  <c r="I1016" i="4" s="1"/>
  <c r="G1015" i="4"/>
  <c r="I1015" i="4" s="1"/>
  <c r="G1014" i="4"/>
  <c r="I1014" i="4" s="1"/>
  <c r="G1013" i="4"/>
  <c r="I1013" i="4" s="1"/>
  <c r="G1012" i="4"/>
  <c r="I1012" i="4" s="1"/>
  <c r="G1011" i="4"/>
  <c r="I1011" i="4" s="1"/>
  <c r="G1009" i="4"/>
  <c r="I1009" i="4" s="1"/>
  <c r="G1007" i="4"/>
  <c r="I1007" i="4" s="1"/>
  <c r="G1006" i="4"/>
  <c r="I1006" i="4" s="1"/>
  <c r="G1005" i="4"/>
  <c r="I1005" i="4" s="1"/>
  <c r="G1004" i="4"/>
  <c r="I1004" i="4" s="1"/>
  <c r="G1003" i="4"/>
  <c r="I1003" i="4" s="1"/>
  <c r="G1002" i="4"/>
  <c r="I1002" i="4" s="1"/>
  <c r="G1001" i="4"/>
  <c r="I1001" i="4" s="1"/>
  <c r="G1000" i="4"/>
  <c r="I1000" i="4" s="1"/>
  <c r="G999" i="4"/>
  <c r="I999" i="4" s="1"/>
  <c r="G998" i="4"/>
  <c r="I998" i="4" s="1"/>
  <c r="G997" i="4"/>
  <c r="I997" i="4" s="1"/>
  <c r="G996" i="4"/>
  <c r="I996" i="4" s="1"/>
  <c r="G995" i="4"/>
  <c r="I995" i="4" s="1"/>
  <c r="G994" i="4"/>
  <c r="I994" i="4" s="1"/>
  <c r="G993" i="4"/>
  <c r="I993" i="4" s="1"/>
  <c r="G992" i="4"/>
  <c r="I992" i="4" s="1"/>
  <c r="G991" i="4"/>
  <c r="I991" i="4" s="1"/>
  <c r="G990" i="4"/>
  <c r="I990" i="4" s="1"/>
  <c r="G989" i="4"/>
  <c r="I989" i="4" s="1"/>
  <c r="G988" i="4"/>
  <c r="I988" i="4" s="1"/>
  <c r="G987" i="4"/>
  <c r="I987" i="4" s="1"/>
  <c r="G986" i="4"/>
  <c r="I986" i="4" s="1"/>
  <c r="G985" i="4"/>
  <c r="I985" i="4" s="1"/>
  <c r="G984" i="4"/>
  <c r="I984" i="4" s="1"/>
  <c r="G983" i="4"/>
  <c r="I983" i="4" s="1"/>
  <c r="G982" i="4"/>
  <c r="I982" i="4" s="1"/>
  <c r="G981" i="4"/>
  <c r="I981" i="4" s="1"/>
  <c r="G980" i="4"/>
  <c r="I980" i="4" s="1"/>
  <c r="G979" i="4"/>
  <c r="I979" i="4" s="1"/>
  <c r="G978" i="4"/>
  <c r="I978" i="4" s="1"/>
  <c r="G977" i="4"/>
  <c r="I977" i="4" s="1"/>
  <c r="G976" i="4"/>
  <c r="I976" i="4" s="1"/>
  <c r="G975" i="4"/>
  <c r="I975" i="4" s="1"/>
  <c r="G974" i="4"/>
  <c r="I974" i="4" s="1"/>
  <c r="G973" i="4"/>
  <c r="I973" i="4" s="1"/>
  <c r="G972" i="4"/>
  <c r="I972" i="4" s="1"/>
  <c r="G971" i="4"/>
  <c r="I971" i="4" s="1"/>
  <c r="G970" i="4"/>
  <c r="I970" i="4" s="1"/>
  <c r="G969" i="4"/>
  <c r="I969" i="4" s="1"/>
  <c r="G968" i="4"/>
  <c r="I968" i="4" s="1"/>
  <c r="G967" i="4"/>
  <c r="I967" i="4" s="1"/>
  <c r="G966" i="4"/>
  <c r="I966" i="4" s="1"/>
  <c r="G965" i="4"/>
  <c r="I965" i="4" s="1"/>
  <c r="G964" i="4"/>
  <c r="I964" i="4" s="1"/>
  <c r="G963" i="4"/>
  <c r="I963" i="4" s="1"/>
  <c r="G962" i="4"/>
  <c r="I962" i="4" s="1"/>
  <c r="G961" i="4"/>
  <c r="I961" i="4" s="1"/>
  <c r="G960" i="4"/>
  <c r="I960" i="4" s="1"/>
  <c r="G959" i="4"/>
  <c r="I959" i="4" s="1"/>
  <c r="G958" i="4"/>
  <c r="I958" i="4" s="1"/>
  <c r="G957" i="4"/>
  <c r="I957" i="4" s="1"/>
  <c r="G956" i="4"/>
  <c r="I956" i="4" s="1"/>
  <c r="G955" i="4"/>
  <c r="I955" i="4" s="1"/>
  <c r="G954" i="4"/>
  <c r="I954" i="4" s="1"/>
  <c r="G953" i="4"/>
  <c r="I953" i="4" s="1"/>
  <c r="G952" i="4"/>
  <c r="I952" i="4" s="1"/>
  <c r="G951" i="4"/>
  <c r="I951" i="4" s="1"/>
  <c r="G950" i="4"/>
  <c r="I950" i="4" s="1"/>
  <c r="G949" i="4"/>
  <c r="I949" i="4" s="1"/>
  <c r="G948" i="4"/>
  <c r="I948" i="4" s="1"/>
  <c r="G947" i="4"/>
  <c r="I947" i="4" s="1"/>
  <c r="G946" i="4"/>
  <c r="I946" i="4" s="1"/>
  <c r="G945" i="4"/>
  <c r="I945" i="4" s="1"/>
  <c r="G944" i="4"/>
  <c r="I944" i="4" s="1"/>
  <c r="G943" i="4"/>
  <c r="I943" i="4" s="1"/>
  <c r="G942" i="4"/>
  <c r="I942" i="4" s="1"/>
  <c r="G941" i="4"/>
  <c r="I941" i="4" s="1"/>
  <c r="G932" i="4"/>
  <c r="I932" i="4" s="1"/>
  <c r="G931" i="4"/>
  <c r="I931" i="4" s="1"/>
  <c r="G930" i="4"/>
  <c r="I930" i="4" s="1"/>
  <c r="G929" i="4"/>
  <c r="I929" i="4" s="1"/>
  <c r="G928" i="4"/>
  <c r="I928" i="4" s="1"/>
  <c r="G927" i="4"/>
  <c r="I927" i="4" s="1"/>
  <c r="G926" i="4"/>
  <c r="I926" i="4" s="1"/>
  <c r="G925" i="4"/>
  <c r="I925" i="4" s="1"/>
  <c r="G924" i="4"/>
  <c r="I924" i="4" s="1"/>
  <c r="G923" i="4"/>
  <c r="I923" i="4" s="1"/>
  <c r="G922" i="4"/>
  <c r="I922" i="4" s="1"/>
  <c r="G921" i="4"/>
  <c r="I921" i="4" s="1"/>
  <c r="G920" i="4"/>
  <c r="I920" i="4" s="1"/>
  <c r="G919" i="4"/>
  <c r="I919" i="4" s="1"/>
  <c r="G918" i="4"/>
  <c r="I918" i="4" s="1"/>
  <c r="G917" i="4"/>
  <c r="I917" i="4" s="1"/>
  <c r="G916" i="4"/>
  <c r="I916" i="4" s="1"/>
  <c r="G915" i="4"/>
  <c r="I915" i="4" s="1"/>
  <c r="G914" i="4"/>
  <c r="I914" i="4" s="1"/>
  <c r="G913" i="4"/>
  <c r="I913" i="4" s="1"/>
  <c r="G912" i="4"/>
  <c r="I912" i="4" s="1"/>
  <c r="G911" i="4"/>
  <c r="I911" i="4" s="1"/>
  <c r="G910" i="4"/>
  <c r="I910" i="4" s="1"/>
  <c r="G909" i="4"/>
  <c r="I909" i="4" s="1"/>
  <c r="G908" i="4"/>
  <c r="I908" i="4" s="1"/>
  <c r="G907" i="4"/>
  <c r="I907" i="4" s="1"/>
  <c r="G906" i="4"/>
  <c r="I906" i="4" s="1"/>
  <c r="G905" i="4"/>
  <c r="I905" i="4" s="1"/>
  <c r="G904" i="4"/>
  <c r="I904" i="4" s="1"/>
  <c r="G903" i="4"/>
  <c r="I903" i="4" s="1"/>
  <c r="G902" i="4"/>
  <c r="I902" i="4" s="1"/>
  <c r="G901" i="4"/>
  <c r="I901" i="4" s="1"/>
  <c r="G900" i="4"/>
  <c r="I900" i="4" s="1"/>
  <c r="G890" i="4"/>
  <c r="I890" i="4" s="1"/>
  <c r="G889" i="4"/>
  <c r="I889" i="4" s="1"/>
  <c r="G888" i="4"/>
  <c r="I888" i="4" s="1"/>
  <c r="G887" i="4"/>
  <c r="I887" i="4" s="1"/>
  <c r="G886" i="4"/>
  <c r="I886" i="4" s="1"/>
  <c r="G885" i="4"/>
  <c r="I885" i="4" s="1"/>
  <c r="G884" i="4"/>
  <c r="I884" i="4" s="1"/>
  <c r="G883" i="4"/>
  <c r="I883" i="4" s="1"/>
  <c r="G882" i="4"/>
  <c r="I882" i="4" s="1"/>
  <c r="G881" i="4"/>
  <c r="I881" i="4" s="1"/>
  <c r="G880" i="4"/>
  <c r="I880" i="4" s="1"/>
  <c r="G879" i="4"/>
  <c r="I879" i="4" s="1"/>
  <c r="G878" i="4"/>
  <c r="I878" i="4" s="1"/>
  <c r="G877" i="4"/>
  <c r="I877" i="4" s="1"/>
  <c r="G876" i="4"/>
  <c r="I876" i="4" s="1"/>
  <c r="G875" i="4"/>
  <c r="I875" i="4" s="1"/>
  <c r="G874" i="4"/>
  <c r="I874" i="4" s="1"/>
  <c r="G873" i="4"/>
  <c r="I873" i="4" s="1"/>
  <c r="G872" i="4"/>
  <c r="I872" i="4" s="1"/>
  <c r="G871" i="4"/>
  <c r="I871" i="4" s="1"/>
  <c r="G870" i="4"/>
  <c r="I870" i="4" s="1"/>
  <c r="G869" i="4"/>
  <c r="I869" i="4" s="1"/>
  <c r="G868" i="4"/>
  <c r="I868" i="4" s="1"/>
  <c r="G867" i="4"/>
  <c r="I867" i="4" s="1"/>
  <c r="G866" i="4"/>
  <c r="I866" i="4" s="1"/>
  <c r="G865" i="4"/>
  <c r="I865" i="4" s="1"/>
  <c r="G864" i="4"/>
  <c r="I864" i="4" s="1"/>
  <c r="G863" i="4"/>
  <c r="I863" i="4" s="1"/>
  <c r="G862" i="4"/>
  <c r="I862" i="4" s="1"/>
  <c r="G861" i="4"/>
  <c r="I861" i="4" s="1"/>
  <c r="G860" i="4"/>
  <c r="I860" i="4" s="1"/>
  <c r="G859" i="4"/>
  <c r="I859" i="4" s="1"/>
  <c r="G858" i="4"/>
  <c r="I858" i="4" s="1"/>
  <c r="G857" i="4"/>
  <c r="I857" i="4" s="1"/>
  <c r="G856" i="4"/>
  <c r="I856" i="4" s="1"/>
  <c r="G855" i="4"/>
  <c r="I855" i="4" s="1"/>
  <c r="G854" i="4"/>
  <c r="I854" i="4" s="1"/>
  <c r="G853" i="4"/>
  <c r="I853" i="4" s="1"/>
  <c r="G852" i="4"/>
  <c r="I852" i="4" s="1"/>
  <c r="G851" i="4"/>
  <c r="I851" i="4" s="1"/>
  <c r="G850" i="4"/>
  <c r="I850" i="4" s="1"/>
  <c r="G849" i="4"/>
  <c r="I849" i="4" s="1"/>
  <c r="G848" i="4"/>
  <c r="I848" i="4" s="1"/>
  <c r="G847" i="4"/>
  <c r="I847" i="4" s="1"/>
  <c r="G846" i="4"/>
  <c r="I846" i="4" s="1"/>
  <c r="G800" i="4"/>
  <c r="I800" i="4" s="1"/>
  <c r="G799" i="4"/>
  <c r="I799" i="4" s="1"/>
  <c r="G798" i="4"/>
  <c r="I798" i="4" s="1"/>
  <c r="G797" i="4"/>
  <c r="I797" i="4" s="1"/>
  <c r="G796" i="4"/>
  <c r="I796" i="4" s="1"/>
  <c r="G795" i="4"/>
  <c r="I795" i="4" s="1"/>
  <c r="G794" i="4"/>
  <c r="I794" i="4" s="1"/>
  <c r="G793" i="4"/>
  <c r="I793" i="4" s="1"/>
  <c r="G792" i="4"/>
  <c r="I792" i="4" s="1"/>
  <c r="G791" i="4"/>
  <c r="I791" i="4" s="1"/>
  <c r="G790" i="4"/>
  <c r="I790" i="4" s="1"/>
  <c r="G789" i="4"/>
  <c r="I789" i="4" s="1"/>
  <c r="G788" i="4"/>
  <c r="I788" i="4" s="1"/>
  <c r="G787" i="4"/>
  <c r="I787" i="4" s="1"/>
  <c r="G786" i="4"/>
  <c r="I786" i="4" s="1"/>
  <c r="G785" i="4"/>
  <c r="I785" i="4" s="1"/>
  <c r="G784" i="4"/>
  <c r="I784" i="4" s="1"/>
  <c r="G783" i="4"/>
  <c r="I783" i="4" s="1"/>
  <c r="G782" i="4"/>
  <c r="I782" i="4" s="1"/>
  <c r="G781" i="4"/>
  <c r="I781" i="4" s="1"/>
  <c r="G780" i="4"/>
  <c r="I780" i="4" s="1"/>
  <c r="G779" i="4"/>
  <c r="I779" i="4" s="1"/>
  <c r="G778" i="4"/>
  <c r="I778" i="4" s="1"/>
  <c r="G777" i="4"/>
  <c r="I777" i="4" s="1"/>
  <c r="G776" i="4"/>
  <c r="I776" i="4" s="1"/>
  <c r="G775" i="4"/>
  <c r="I775" i="4" s="1"/>
  <c r="G774" i="4"/>
  <c r="I774" i="4" s="1"/>
  <c r="G773" i="4"/>
  <c r="I773" i="4" s="1"/>
  <c r="G772" i="4"/>
  <c r="I772" i="4" s="1"/>
  <c r="G771" i="4"/>
  <c r="I771" i="4" s="1"/>
  <c r="G770" i="4"/>
  <c r="I770" i="4" s="1"/>
  <c r="G765" i="4"/>
  <c r="I765" i="4" s="1"/>
  <c r="G764" i="4"/>
  <c r="I764" i="4" s="1"/>
  <c r="G741" i="4"/>
  <c r="I741" i="4" s="1"/>
  <c r="G740" i="4"/>
  <c r="I740" i="4" s="1"/>
  <c r="G739" i="4"/>
  <c r="I739" i="4" s="1"/>
  <c r="G738" i="4"/>
  <c r="I738" i="4" s="1"/>
  <c r="G737" i="4"/>
  <c r="I737" i="4" s="1"/>
  <c r="G736" i="4"/>
  <c r="I736" i="4" s="1"/>
  <c r="G735" i="4"/>
  <c r="I735" i="4" s="1"/>
  <c r="G734" i="4"/>
  <c r="I734" i="4" s="1"/>
  <c r="G733" i="4"/>
  <c r="I733" i="4" s="1"/>
  <c r="G732" i="4"/>
  <c r="I732" i="4" s="1"/>
  <c r="G731" i="4"/>
  <c r="I731" i="4" s="1"/>
  <c r="G730" i="4"/>
  <c r="I730" i="4" s="1"/>
  <c r="G729" i="4"/>
  <c r="I729" i="4" s="1"/>
  <c r="G726" i="4"/>
  <c r="I726" i="4" s="1"/>
  <c r="G725" i="4"/>
  <c r="I725" i="4" s="1"/>
  <c r="G724" i="4"/>
  <c r="I724" i="4" s="1"/>
  <c r="G723" i="4"/>
  <c r="I723" i="4" s="1"/>
  <c r="G722" i="4"/>
  <c r="I722" i="4" s="1"/>
  <c r="G721" i="4"/>
  <c r="I721" i="4" s="1"/>
  <c r="G720" i="4"/>
  <c r="I720" i="4" s="1"/>
  <c r="G719" i="4"/>
  <c r="I719" i="4" s="1"/>
  <c r="G718" i="4"/>
  <c r="I718" i="4" s="1"/>
  <c r="G717" i="4"/>
  <c r="I717" i="4" s="1"/>
  <c r="G716" i="4"/>
  <c r="I716" i="4" s="1"/>
  <c r="G715" i="4"/>
  <c r="I715" i="4" s="1"/>
  <c r="G714" i="4"/>
  <c r="I714" i="4" s="1"/>
  <c r="G664" i="4"/>
  <c r="I664" i="4" s="1"/>
  <c r="G663" i="4"/>
  <c r="I663" i="4" s="1"/>
  <c r="G662" i="4"/>
  <c r="I662" i="4" s="1"/>
  <c r="G661" i="4"/>
  <c r="I661" i="4" s="1"/>
  <c r="G660" i="4"/>
  <c r="I660" i="4" s="1"/>
  <c r="G659" i="4"/>
  <c r="I659" i="4" s="1"/>
  <c r="G658" i="4"/>
  <c r="I658" i="4" s="1"/>
  <c r="G657" i="4"/>
  <c r="I657" i="4" s="1"/>
  <c r="G656" i="4"/>
  <c r="I656" i="4" s="1"/>
  <c r="G655" i="4"/>
  <c r="I655" i="4" s="1"/>
  <c r="G654" i="4"/>
  <c r="I654" i="4" s="1"/>
  <c r="G653" i="4"/>
  <c r="I653" i="4" s="1"/>
  <c r="G652" i="4"/>
  <c r="I652" i="4" s="1"/>
  <c r="G651" i="4"/>
  <c r="I651" i="4" s="1"/>
  <c r="G648" i="4"/>
  <c r="I648" i="4" s="1"/>
  <c r="G647" i="4"/>
  <c r="I647" i="4" s="1"/>
  <c r="G646" i="4"/>
  <c r="I646" i="4" s="1"/>
  <c r="G645" i="4"/>
  <c r="I645" i="4" s="1"/>
  <c r="G644" i="4"/>
  <c r="I644" i="4" s="1"/>
  <c r="G643" i="4"/>
  <c r="I643" i="4" s="1"/>
  <c r="G642" i="4"/>
  <c r="I642" i="4" s="1"/>
  <c r="G641" i="4"/>
  <c r="I641" i="4" s="1"/>
  <c r="G640" i="4"/>
  <c r="I640" i="4" s="1"/>
  <c r="G639" i="4"/>
  <c r="I639" i="4" s="1"/>
  <c r="G638" i="4"/>
  <c r="I638" i="4" s="1"/>
  <c r="G637" i="4"/>
  <c r="I637" i="4" s="1"/>
  <c r="G636" i="4"/>
  <c r="I636" i="4" s="1"/>
  <c r="G635" i="4"/>
  <c r="I635" i="4" s="1"/>
  <c r="G634" i="4"/>
  <c r="I634" i="4" s="1"/>
  <c r="G633" i="4"/>
  <c r="I633" i="4" s="1"/>
  <c r="G632" i="4"/>
  <c r="I632" i="4" s="1"/>
  <c r="G631" i="4"/>
  <c r="I631" i="4" s="1"/>
  <c r="G630" i="4"/>
  <c r="I630" i="4" s="1"/>
  <c r="G623" i="4"/>
  <c r="I623" i="4" s="1"/>
  <c r="G622" i="4"/>
  <c r="I622" i="4" s="1"/>
  <c r="G621" i="4"/>
  <c r="I621" i="4" s="1"/>
  <c r="G619" i="4"/>
  <c r="I619" i="4" s="1"/>
  <c r="G618" i="4"/>
  <c r="I618" i="4" s="1"/>
  <c r="G617" i="4"/>
  <c r="I617" i="4" s="1"/>
  <c r="G615" i="4"/>
  <c r="I615" i="4" s="1"/>
  <c r="G614" i="4"/>
  <c r="I614" i="4" s="1"/>
  <c r="G613" i="4"/>
  <c r="I613" i="4" s="1"/>
  <c r="G612" i="4"/>
  <c r="I612" i="4" s="1"/>
  <c r="G611" i="4"/>
  <c r="I611" i="4" s="1"/>
  <c r="G610" i="4"/>
  <c r="I610" i="4" s="1"/>
  <c r="G589" i="4"/>
  <c r="I589" i="4" s="1"/>
  <c r="G588" i="4"/>
  <c r="I588" i="4" s="1"/>
  <c r="G587" i="4"/>
  <c r="I587" i="4" s="1"/>
  <c r="G542" i="4"/>
  <c r="I542" i="4" s="1"/>
  <c r="G541" i="4"/>
  <c r="I541" i="4" s="1"/>
  <c r="G540" i="4"/>
  <c r="I540" i="4" s="1"/>
  <c r="G539" i="4"/>
  <c r="I539" i="4" s="1"/>
  <c r="G538" i="4"/>
  <c r="I538" i="4" s="1"/>
  <c r="G537" i="4"/>
  <c r="I537" i="4" s="1"/>
  <c r="G536" i="4"/>
  <c r="I536" i="4" s="1"/>
  <c r="G535" i="4"/>
  <c r="I535" i="4" s="1"/>
  <c r="G534" i="4"/>
  <c r="I534" i="4" s="1"/>
  <c r="G533" i="4"/>
  <c r="I533" i="4" s="1"/>
  <c r="G584" i="4"/>
  <c r="I584" i="4" s="1"/>
  <c r="G583" i="4"/>
  <c r="I583" i="4" s="1"/>
  <c r="G582" i="4"/>
  <c r="I582" i="4" s="1"/>
  <c r="G514" i="4"/>
  <c r="I514" i="4" s="1"/>
  <c r="G513" i="4"/>
  <c r="I513" i="4" s="1"/>
  <c r="G512" i="4"/>
  <c r="I512" i="4" s="1"/>
  <c r="G511" i="4"/>
  <c r="I511" i="4" s="1"/>
  <c r="G510" i="4"/>
  <c r="I510" i="4" s="1"/>
  <c r="G509" i="4"/>
  <c r="I509" i="4" s="1"/>
  <c r="G508" i="4"/>
  <c r="I508" i="4" s="1"/>
  <c r="G507" i="4"/>
  <c r="I507" i="4" s="1"/>
  <c r="G506" i="4"/>
  <c r="I506" i="4" s="1"/>
  <c r="G505" i="4"/>
  <c r="I505" i="4" s="1"/>
  <c r="G504" i="4"/>
  <c r="I504" i="4" s="1"/>
  <c r="G503" i="4"/>
  <c r="I503" i="4" s="1"/>
  <c r="G502" i="4"/>
  <c r="I502" i="4" s="1"/>
  <c r="G501" i="4"/>
  <c r="I501" i="4" s="1"/>
  <c r="G500" i="4"/>
  <c r="I500" i="4" s="1"/>
  <c r="G499" i="4"/>
  <c r="I499" i="4" s="1"/>
  <c r="G498" i="4"/>
  <c r="I498" i="4" s="1"/>
  <c r="G497" i="4"/>
  <c r="I497" i="4" s="1"/>
  <c r="G496" i="4"/>
  <c r="I496" i="4" s="1"/>
  <c r="G495" i="4"/>
  <c r="I495" i="4" s="1"/>
  <c r="G494" i="4"/>
  <c r="I494" i="4" s="1"/>
  <c r="G493" i="4"/>
  <c r="I493" i="4" s="1"/>
  <c r="G492" i="4"/>
  <c r="I492" i="4" s="1"/>
  <c r="G491" i="4"/>
  <c r="I491" i="4" s="1"/>
  <c r="G490" i="4"/>
  <c r="I490" i="4" s="1"/>
  <c r="G489" i="4"/>
  <c r="I489" i="4" s="1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I483" i="4" s="1"/>
  <c r="G482" i="4"/>
  <c r="I482" i="4" s="1"/>
  <c r="G481" i="4"/>
  <c r="I481" i="4" s="1"/>
  <c r="G480" i="4"/>
  <c r="I480" i="4" s="1"/>
  <c r="G479" i="4"/>
  <c r="I479" i="4" s="1"/>
  <c r="G478" i="4"/>
  <c r="I478" i="4" s="1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I466" i="4" s="1"/>
  <c r="G465" i="4"/>
  <c r="I465" i="4" s="1"/>
  <c r="G464" i="4"/>
  <c r="I464" i="4" s="1"/>
  <c r="G463" i="4"/>
  <c r="I463" i="4" s="1"/>
  <c r="G462" i="4"/>
  <c r="I462" i="4" s="1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G454" i="4"/>
  <c r="I454" i="4" s="1"/>
  <c r="G453" i="4"/>
  <c r="I453" i="4" s="1"/>
  <c r="G452" i="4"/>
  <c r="I452" i="4" s="1"/>
  <c r="G451" i="4"/>
  <c r="I451" i="4" s="1"/>
  <c r="G450" i="4"/>
  <c r="I450" i="4" s="1"/>
  <c r="G449" i="4"/>
  <c r="I449" i="4" s="1"/>
  <c r="G409" i="4"/>
  <c r="I409" i="4" s="1"/>
  <c r="G408" i="4"/>
  <c r="I408" i="4" s="1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9" i="4"/>
  <c r="I399" i="4" s="1"/>
  <c r="G398" i="4"/>
  <c r="I398" i="4" s="1"/>
  <c r="G397" i="4"/>
  <c r="I397" i="4" s="1"/>
  <c r="G396" i="4"/>
  <c r="I396" i="4" s="1"/>
  <c r="G395" i="4"/>
  <c r="I395" i="4" s="1"/>
  <c r="G349" i="4"/>
  <c r="I349" i="4" s="1"/>
  <c r="G348" i="4"/>
  <c r="I348" i="4" s="1"/>
  <c r="G347" i="4"/>
  <c r="I347" i="4" s="1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40" i="4"/>
  <c r="I340" i="4" s="1"/>
  <c r="G339" i="4"/>
  <c r="I339" i="4" s="1"/>
  <c r="G324" i="4"/>
  <c r="I324" i="4" s="1"/>
  <c r="G323" i="4"/>
  <c r="I323" i="4" s="1"/>
  <c r="G322" i="4"/>
  <c r="I322" i="4" s="1"/>
  <c r="G245" i="4"/>
  <c r="I245" i="4" s="1"/>
  <c r="G244" i="4"/>
  <c r="I244" i="4" s="1"/>
  <c r="G218" i="4"/>
  <c r="I218" i="4" s="1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6" i="4" s="1"/>
  <c r="G205" i="4"/>
  <c r="I205" i="4" s="1"/>
  <c r="G204" i="4"/>
  <c r="I204" i="4" s="1"/>
  <c r="G203" i="4"/>
  <c r="I203" i="4" s="1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I196" i="4" s="1"/>
  <c r="G195" i="4"/>
  <c r="I195" i="4" s="1"/>
  <c r="G194" i="4"/>
  <c r="I194" i="4" s="1"/>
  <c r="G193" i="4"/>
  <c r="I193" i="4" s="1"/>
  <c r="G192" i="4"/>
  <c r="I192" i="4" s="1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5" i="4"/>
  <c r="I185" i="4" s="1"/>
  <c r="G184" i="4"/>
  <c r="I184" i="4" s="1"/>
  <c r="G183" i="4"/>
  <c r="I183" i="4" s="1"/>
  <c r="G182" i="4"/>
  <c r="I182" i="4" s="1"/>
  <c r="G181" i="4"/>
  <c r="I181" i="4" s="1"/>
  <c r="G180" i="4"/>
  <c r="I180" i="4" s="1"/>
  <c r="G179" i="4"/>
  <c r="I179" i="4" s="1"/>
  <c r="G178" i="4"/>
  <c r="I178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51" i="4"/>
  <c r="I51" i="4" s="1"/>
  <c r="G50" i="4"/>
  <c r="I50" i="4" s="1"/>
  <c r="A5" i="4"/>
  <c r="G27" i="4"/>
  <c r="I27" i="4" s="1"/>
  <c r="G26" i="4"/>
  <c r="I26" i="4" s="1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6" i="4"/>
  <c r="I16" i="4" s="1"/>
  <c r="G15" i="4"/>
  <c r="I15" i="4" s="1"/>
  <c r="G14" i="4"/>
  <c r="I14" i="4" s="1"/>
  <c r="G10" i="4"/>
  <c r="I10" i="4" s="1"/>
  <c r="G9" i="4"/>
  <c r="I9" i="4" s="1"/>
  <c r="G4" i="4"/>
  <c r="I4" i="4" s="1"/>
  <c r="A6" i="4" l="1"/>
  <c r="A7" i="4" l="1"/>
  <c r="A8" i="4" l="1"/>
  <c r="A9" i="4" l="1"/>
  <c r="A10" i="4" l="1"/>
  <c r="A11" i="4" l="1"/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7" i="4" s="1"/>
  <c r="A168" i="4" s="1"/>
  <c r="A169" i="4" s="1"/>
  <c r="A170" i="4" s="1"/>
  <c r="A171" i="4" s="1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 l="1"/>
  <c r="A401" i="4"/>
  <c r="A402" i="4" l="1"/>
  <c r="A403" i="4" l="1"/>
  <c r="A404" i="4"/>
  <c r="A405" i="4" l="1"/>
  <c r="A406" i="4" l="1"/>
  <c r="A407" i="4" l="1"/>
  <c r="A408" i="4" l="1"/>
  <c r="A409" i="4" l="1"/>
  <c r="A410" i="4" l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l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2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6" i="4" s="1"/>
  <c r="A1287" i="4" s="1"/>
  <c r="A1288" i="4" s="1"/>
  <c r="A1289" i="4" s="1"/>
  <c r="A1290" i="4" s="1"/>
  <c r="A1291" i="4" s="1"/>
  <c r="K1153" i="4" s="1"/>
  <c r="K1260" i="4" l="1"/>
  <c r="K1228" i="4"/>
  <c r="M1228" i="4" s="1"/>
  <c r="K1196" i="4"/>
  <c r="K1164" i="4"/>
  <c r="L1164" i="4" s="1"/>
  <c r="K1106" i="4"/>
  <c r="A1292" i="4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K1271" i="4" s="1"/>
  <c r="K1244" i="4"/>
  <c r="K1212" i="4"/>
  <c r="K1180" i="4"/>
  <c r="K1122" i="4"/>
  <c r="K498" i="4"/>
  <c r="K506" i="4"/>
  <c r="K607" i="4"/>
  <c r="K546" i="4"/>
  <c r="K592" i="4"/>
  <c r="K667" i="4"/>
  <c r="M667" i="4" s="1"/>
  <c r="K683" i="4"/>
  <c r="K699" i="4"/>
  <c r="K743" i="4"/>
  <c r="K794" i="4"/>
  <c r="K811" i="4"/>
  <c r="K827" i="4"/>
  <c r="K923" i="4"/>
  <c r="K437" i="4"/>
  <c r="L437" i="4" s="1"/>
  <c r="K547" i="4"/>
  <c r="K588" i="4"/>
  <c r="K628" i="4"/>
  <c r="K645" i="4"/>
  <c r="K705" i="4"/>
  <c r="K722" i="4"/>
  <c r="K761" i="4"/>
  <c r="K777" i="4"/>
  <c r="K836" i="4"/>
  <c r="K852" i="4"/>
  <c r="K868" i="4"/>
  <c r="K892" i="4"/>
  <c r="K908" i="4"/>
  <c r="K931" i="4"/>
  <c r="K947" i="4"/>
  <c r="K963" i="4"/>
  <c r="L963" i="4" s="1"/>
  <c r="K979" i="4"/>
  <c r="K995" i="4"/>
  <c r="K1011" i="4"/>
  <c r="K1027" i="4"/>
  <c r="K1047" i="4"/>
  <c r="K1071" i="4"/>
  <c r="K1087" i="4"/>
  <c r="K1103" i="4"/>
  <c r="K1145" i="4"/>
  <c r="K1046" i="4"/>
  <c r="K1114" i="4"/>
  <c r="K1144" i="4"/>
  <c r="K1172" i="4"/>
  <c r="K1188" i="4"/>
  <c r="K1204" i="4"/>
  <c r="K1220" i="4"/>
  <c r="K1236" i="4"/>
  <c r="K1252" i="4"/>
  <c r="K1268" i="4"/>
  <c r="K576" i="4"/>
  <c r="M576" i="4" s="1"/>
  <c r="K436" i="4"/>
  <c r="K562" i="4"/>
  <c r="K655" i="4"/>
  <c r="K675" i="4"/>
  <c r="K691" i="4"/>
  <c r="K735" i="4"/>
  <c r="K751" i="4"/>
  <c r="K803" i="4"/>
  <c r="N803" i="4" s="1"/>
  <c r="K819" i="4"/>
  <c r="K881" i="4"/>
  <c r="K421" i="4"/>
  <c r="K520" i="4"/>
  <c r="K563" i="4"/>
  <c r="K620" i="4"/>
  <c r="K636" i="4"/>
  <c r="K653" i="4"/>
  <c r="K713" i="4"/>
  <c r="K730" i="4"/>
  <c r="K769" i="4"/>
  <c r="K785" i="4"/>
  <c r="K844" i="4"/>
  <c r="K860" i="4"/>
  <c r="K876" i="4"/>
  <c r="K900" i="4"/>
  <c r="K916" i="4"/>
  <c r="K939" i="4"/>
  <c r="K955" i="4"/>
  <c r="K971" i="4"/>
  <c r="K987" i="4"/>
  <c r="K1003" i="4"/>
  <c r="K1019" i="4"/>
  <c r="K1060" i="4"/>
  <c r="K1063" i="4"/>
  <c r="K1079" i="4"/>
  <c r="K1095" i="4"/>
  <c r="K1131" i="4"/>
  <c r="K1264" i="4"/>
  <c r="K1256" i="4"/>
  <c r="M1256" i="4" s="1"/>
  <c r="K1248" i="4"/>
  <c r="K1240" i="4"/>
  <c r="K1232" i="4"/>
  <c r="K1224" i="4"/>
  <c r="K1216" i="4"/>
  <c r="K1208" i="4"/>
  <c r="K1200" i="4"/>
  <c r="K1192" i="4"/>
  <c r="K1184" i="4"/>
  <c r="K1176" i="4"/>
  <c r="M1176" i="4" s="1"/>
  <c r="K1168" i="4"/>
  <c r="K1160" i="4"/>
  <c r="N1160" i="4" s="1"/>
  <c r="K1140" i="4"/>
  <c r="K1118" i="4"/>
  <c r="M1118" i="4" s="1"/>
  <c r="K1110" i="4"/>
  <c r="K1054" i="4"/>
  <c r="N1054" i="4" s="1"/>
  <c r="K1038" i="4"/>
  <c r="K1149" i="4"/>
  <c r="K1135" i="4"/>
  <c r="K1127" i="4"/>
  <c r="K1099" i="4"/>
  <c r="K1091" i="4"/>
  <c r="K1083" i="4"/>
  <c r="K1075" i="4"/>
  <c r="K1067" i="4"/>
  <c r="K1055" i="4"/>
  <c r="M1055" i="4" s="1"/>
  <c r="K1039" i="4"/>
  <c r="K1031" i="4"/>
  <c r="K1023" i="4"/>
  <c r="K1015" i="4"/>
  <c r="K1007" i="4"/>
  <c r="K999" i="4"/>
  <c r="K991" i="4"/>
  <c r="K983" i="4"/>
  <c r="K975" i="4"/>
  <c r="K967" i="4"/>
  <c r="K959" i="4"/>
  <c r="K951" i="4"/>
  <c r="K943" i="4"/>
  <c r="K935" i="4"/>
  <c r="K920" i="4"/>
  <c r="K912" i="4"/>
  <c r="K904" i="4"/>
  <c r="K896" i="4"/>
  <c r="K888" i="4"/>
  <c r="K872" i="4"/>
  <c r="K864" i="4"/>
  <c r="K856" i="4"/>
  <c r="N856" i="4" s="1"/>
  <c r="K848" i="4"/>
  <c r="K840" i="4"/>
  <c r="K789" i="4"/>
  <c r="K781" i="4"/>
  <c r="K773" i="4"/>
  <c r="K765" i="4"/>
  <c r="K755" i="4"/>
  <c r="K726" i="4"/>
  <c r="K718" i="4"/>
  <c r="K709" i="4"/>
  <c r="N709" i="4" s="1"/>
  <c r="K660" i="4"/>
  <c r="K649" i="4"/>
  <c r="K641" i="4"/>
  <c r="K632" i="4"/>
  <c r="K624" i="4"/>
  <c r="K597" i="4"/>
  <c r="N597" i="4" s="1"/>
  <c r="K572" i="4"/>
  <c r="K555" i="4"/>
  <c r="K539" i="4"/>
  <c r="K512" i="4"/>
  <c r="K429" i="4"/>
  <c r="K927" i="4"/>
  <c r="K885" i="4"/>
  <c r="K831" i="4"/>
  <c r="K823" i="4"/>
  <c r="K815" i="4"/>
  <c r="K807" i="4"/>
  <c r="K798" i="4"/>
  <c r="K790" i="4"/>
  <c r="K747" i="4"/>
  <c r="K739" i="4"/>
  <c r="K717" i="4"/>
  <c r="L717" i="4" s="1"/>
  <c r="K695" i="4"/>
  <c r="K687" i="4"/>
  <c r="K679" i="4"/>
  <c r="K671" i="4"/>
  <c r="K662" i="4"/>
  <c r="K614" i="4"/>
  <c r="K570" i="4"/>
  <c r="K554" i="4"/>
  <c r="K519" i="4"/>
  <c r="K420" i="4"/>
  <c r="M420" i="4" s="1"/>
  <c r="K598" i="4"/>
  <c r="K531" i="4"/>
  <c r="L531" i="4" s="1"/>
  <c r="K10" i="4"/>
  <c r="K29" i="4"/>
  <c r="L29" i="4" s="1"/>
  <c r="K42" i="4"/>
  <c r="K104" i="4"/>
  <c r="L104" i="4" s="1"/>
  <c r="K136" i="4"/>
  <c r="K64" i="4"/>
  <c r="N64" i="4" s="1"/>
  <c r="K200" i="4"/>
  <c r="K218" i="4"/>
  <c r="N218" i="4" s="1"/>
  <c r="K269" i="4"/>
  <c r="K301" i="4"/>
  <c r="L301" i="4" s="1"/>
  <c r="K350" i="4"/>
  <c r="K382" i="4"/>
  <c r="M382" i="4" s="1"/>
  <c r="K416" i="4"/>
  <c r="K227" i="4"/>
  <c r="K323" i="4"/>
  <c r="K389" i="4"/>
  <c r="K443" i="4"/>
  <c r="K459" i="4"/>
  <c r="K475" i="4"/>
  <c r="K491" i="4"/>
  <c r="K524" i="4"/>
  <c r="K578" i="4"/>
  <c r="K608" i="4"/>
  <c r="K438" i="4"/>
  <c r="K548" i="4"/>
  <c r="K594" i="4"/>
  <c r="K668" i="4"/>
  <c r="K684" i="4"/>
  <c r="K700" i="4"/>
  <c r="K744" i="4"/>
  <c r="K795" i="4"/>
  <c r="K812" i="4"/>
  <c r="K828" i="4"/>
  <c r="K924" i="4"/>
  <c r="K439" i="4"/>
  <c r="K549" i="4"/>
  <c r="K590" i="4"/>
  <c r="K629" i="4"/>
  <c r="K646" i="4"/>
  <c r="K706" i="4"/>
  <c r="K723" i="4"/>
  <c r="K762" i="4"/>
  <c r="K778" i="4"/>
  <c r="K837" i="4"/>
  <c r="K845" i="4"/>
  <c r="K853" i="4"/>
  <c r="N853" i="4" s="1"/>
  <c r="K861" i="4"/>
  <c r="K869" i="4"/>
  <c r="K877" i="4"/>
  <c r="K893" i="4"/>
  <c r="K901" i="4"/>
  <c r="K909" i="4"/>
  <c r="K917" i="4"/>
  <c r="K932" i="4"/>
  <c r="N932" i="4" s="1"/>
  <c r="K940" i="4"/>
  <c r="K948" i="4"/>
  <c r="K956" i="4"/>
  <c r="K964" i="4"/>
  <c r="K972" i="4"/>
  <c r="K980" i="4"/>
  <c r="K988" i="4"/>
  <c r="K996" i="4"/>
  <c r="L996" i="4" s="1"/>
  <c r="K1004" i="4"/>
  <c r="K1012" i="4"/>
  <c r="K1020" i="4"/>
  <c r="K1028" i="4"/>
  <c r="K1061" i="4"/>
  <c r="K1049" i="4"/>
  <c r="K1064" i="4"/>
  <c r="K1072" i="4"/>
  <c r="L1072" i="4" s="1"/>
  <c r="K1080" i="4"/>
  <c r="K1088" i="4"/>
  <c r="K1096" i="4"/>
  <c r="K1104" i="4"/>
  <c r="K1132" i="4"/>
  <c r="K1146" i="4"/>
  <c r="K1154" i="4"/>
  <c r="K1044" i="4"/>
  <c r="M1044" i="4" s="1"/>
  <c r="K1105" i="4"/>
  <c r="K1113" i="4"/>
  <c r="K1121" i="4"/>
  <c r="K1143" i="4"/>
  <c r="K1163" i="4"/>
  <c r="K1171" i="4"/>
  <c r="K1179" i="4"/>
  <c r="K1187" i="4"/>
  <c r="M1187" i="4" s="1"/>
  <c r="K8" i="4"/>
  <c r="K120" i="4"/>
  <c r="K184" i="4"/>
  <c r="K253" i="4"/>
  <c r="K317" i="4"/>
  <c r="K408" i="4"/>
  <c r="L408" i="4" s="1"/>
  <c r="K246" i="4"/>
  <c r="K397" i="4"/>
  <c r="N397" i="4" s="1"/>
  <c r="K467" i="4"/>
  <c r="K499" i="4"/>
  <c r="L499" i="4" s="1"/>
  <c r="K600" i="4"/>
  <c r="K521" i="4"/>
  <c r="N521" i="4" s="1"/>
  <c r="K657" i="4"/>
  <c r="K692" i="4"/>
  <c r="L692" i="4" s="1"/>
  <c r="K752" i="4"/>
  <c r="K820" i="4"/>
  <c r="L820" i="4" s="1"/>
  <c r="K423" i="4"/>
  <c r="K565" i="4"/>
  <c r="M565" i="4" s="1"/>
  <c r="K637" i="4"/>
  <c r="K714" i="4"/>
  <c r="N714" i="4" s="1"/>
  <c r="K770" i="4"/>
  <c r="K841" i="4"/>
  <c r="K857" i="4"/>
  <c r="K873" i="4"/>
  <c r="M873" i="4" s="1"/>
  <c r="K897" i="4"/>
  <c r="K913" i="4"/>
  <c r="M913" i="4" s="1"/>
  <c r="K936" i="4"/>
  <c r="K952" i="4"/>
  <c r="K968" i="4"/>
  <c r="K984" i="4"/>
  <c r="K1000" i="4"/>
  <c r="K1016" i="4"/>
  <c r="N1016" i="4" s="1"/>
  <c r="K1032" i="4"/>
  <c r="K1057" i="4"/>
  <c r="M1057" i="4" s="1"/>
  <c r="K1076" i="4"/>
  <c r="K1092" i="4"/>
  <c r="K1128" i="4"/>
  <c r="K1150" i="4"/>
  <c r="K1052" i="4"/>
  <c r="K1117" i="4"/>
  <c r="L1117" i="4" s="1"/>
  <c r="K1159" i="4"/>
  <c r="K1175" i="4"/>
  <c r="L1175" i="4" s="1"/>
  <c r="K1191" i="4"/>
  <c r="K1199" i="4"/>
  <c r="M1199" i="4" s="1"/>
  <c r="K1207" i="4"/>
  <c r="K1215" i="4"/>
  <c r="K1223" i="4"/>
  <c r="K1231" i="4"/>
  <c r="K1239" i="4"/>
  <c r="K1247" i="4"/>
  <c r="L1247" i="4" s="1"/>
  <c r="K1255" i="4"/>
  <c r="K1263" i="4"/>
  <c r="M1263" i="4" s="1"/>
  <c r="K5" i="4"/>
  <c r="K52" i="4"/>
  <c r="K15" i="4"/>
  <c r="K24" i="4"/>
  <c r="N24" i="4" s="1"/>
  <c r="K32" i="4"/>
  <c r="K40" i="4"/>
  <c r="K75" i="4"/>
  <c r="K83" i="4"/>
  <c r="L83" i="4" s="1"/>
  <c r="K91" i="4"/>
  <c r="K99" i="4"/>
  <c r="M99" i="4" s="1"/>
  <c r="K107" i="4"/>
  <c r="K115" i="4"/>
  <c r="K123" i="4"/>
  <c r="K131" i="4"/>
  <c r="M131" i="4" s="1"/>
  <c r="K139" i="4"/>
  <c r="K147" i="4"/>
  <c r="K43" i="4"/>
  <c r="K59" i="4"/>
  <c r="L59" i="4" s="1"/>
  <c r="K67" i="4"/>
  <c r="K71" i="4"/>
  <c r="K179" i="4"/>
  <c r="K183" i="4"/>
  <c r="K187" i="4"/>
  <c r="K191" i="4"/>
  <c r="K195" i="4"/>
  <c r="K199" i="4"/>
  <c r="K203" i="4"/>
  <c r="K207" i="4"/>
  <c r="K211" i="4"/>
  <c r="K215" i="4"/>
  <c r="K243" i="4"/>
  <c r="K159" i="4"/>
  <c r="K166" i="4"/>
  <c r="K174" i="4"/>
  <c r="K224" i="4"/>
  <c r="K232" i="4"/>
  <c r="K240" i="4"/>
  <c r="K251" i="4"/>
  <c r="K256" i="4"/>
  <c r="K260" i="4"/>
  <c r="K264" i="4"/>
  <c r="K268" i="4"/>
  <c r="K272" i="4"/>
  <c r="K276" i="4"/>
  <c r="K280" i="4"/>
  <c r="K284" i="4"/>
  <c r="K288" i="4"/>
  <c r="K292" i="4"/>
  <c r="K296" i="4"/>
  <c r="K300" i="4"/>
  <c r="K304" i="4"/>
  <c r="K308" i="4"/>
  <c r="K312" i="4"/>
  <c r="K316" i="4"/>
  <c r="K325" i="4"/>
  <c r="K329" i="4"/>
  <c r="K345" i="4"/>
  <c r="K349" i="4"/>
  <c r="K353" i="4"/>
  <c r="K357" i="4"/>
  <c r="K361" i="4"/>
  <c r="K365" i="4"/>
  <c r="K369" i="4"/>
  <c r="K373" i="4"/>
  <c r="K377" i="4"/>
  <c r="K381" i="4"/>
  <c r="K385" i="4"/>
  <c r="K405" i="4"/>
  <c r="K409" i="4"/>
  <c r="K413" i="4"/>
  <c r="K154" i="4"/>
  <c r="K162" i="4"/>
  <c r="K171" i="4"/>
  <c r="K221" i="4"/>
  <c r="K229" i="4"/>
  <c r="K237" i="4"/>
  <c r="K248" i="4"/>
  <c r="K320" i="4"/>
  <c r="K332" i="4"/>
  <c r="K336" i="4"/>
  <c r="K340" i="4"/>
  <c r="K386" i="4"/>
  <c r="K390" i="4"/>
  <c r="K394" i="4"/>
  <c r="K398" i="4"/>
  <c r="K440" i="4"/>
  <c r="K444" i="4"/>
  <c r="K448" i="4"/>
  <c r="K452" i="4"/>
  <c r="K456" i="4"/>
  <c r="K460" i="4"/>
  <c r="K464" i="4"/>
  <c r="K468" i="4"/>
  <c r="K472" i="4"/>
  <c r="K476" i="4"/>
  <c r="K480" i="4"/>
  <c r="K484" i="4"/>
  <c r="K488" i="4"/>
  <c r="K492" i="4"/>
  <c r="K496" i="4"/>
  <c r="K500" i="4"/>
  <c r="K504" i="4"/>
  <c r="K525" i="4"/>
  <c r="K529" i="4"/>
  <c r="K533" i="4"/>
  <c r="K574" i="4"/>
  <c r="K579" i="4"/>
  <c r="K583" i="4"/>
  <c r="K601" i="4"/>
  <c r="K605" i="4"/>
  <c r="K609" i="4"/>
  <c r="K613" i="4"/>
  <c r="K424" i="4"/>
  <c r="K432" i="4"/>
  <c r="K507" i="4"/>
  <c r="K515" i="4"/>
  <c r="K523" i="4"/>
  <c r="K542" i="4"/>
  <c r="K88" i="4"/>
  <c r="K216" i="4"/>
  <c r="K366" i="4"/>
  <c r="K339" i="4"/>
  <c r="K483" i="4"/>
  <c r="K422" i="4"/>
  <c r="K676" i="4"/>
  <c r="K804" i="4"/>
  <c r="K522" i="4"/>
  <c r="K654" i="4"/>
  <c r="K786" i="4"/>
  <c r="K865" i="4"/>
  <c r="K905" i="4"/>
  <c r="K944" i="4"/>
  <c r="N944" i="4" s="1"/>
  <c r="K976" i="4"/>
  <c r="K1008" i="4"/>
  <c r="K1041" i="4"/>
  <c r="K1084" i="4"/>
  <c r="L1084" i="4" s="1"/>
  <c r="K1136" i="4"/>
  <c r="K1109" i="4"/>
  <c r="K1167" i="4"/>
  <c r="K1195" i="4"/>
  <c r="M1195" i="4" s="1"/>
  <c r="K1211" i="4"/>
  <c r="K1227" i="4"/>
  <c r="M1227" i="4" s="1"/>
  <c r="K1243" i="4"/>
  <c r="K1259" i="4"/>
  <c r="M1259" i="4" s="1"/>
  <c r="K17" i="4"/>
  <c r="K20" i="4"/>
  <c r="M20" i="4" s="1"/>
  <c r="K36" i="4"/>
  <c r="K79" i="4"/>
  <c r="K95" i="4"/>
  <c r="K111" i="4"/>
  <c r="K127" i="4"/>
  <c r="K143" i="4"/>
  <c r="M143" i="4" s="1"/>
  <c r="K55" i="4"/>
  <c r="K69" i="4"/>
  <c r="K181" i="4"/>
  <c r="K189" i="4"/>
  <c r="K197" i="4"/>
  <c r="K205" i="4"/>
  <c r="K213" i="4"/>
  <c r="K155" i="4"/>
  <c r="N155" i="4" s="1"/>
  <c r="K170" i="4"/>
  <c r="K228" i="4"/>
  <c r="K247" i="4"/>
  <c r="K258" i="4"/>
  <c r="K266" i="4"/>
  <c r="K274" i="4"/>
  <c r="K282" i="4"/>
  <c r="K290" i="4"/>
  <c r="K298" i="4"/>
  <c r="K306" i="4"/>
  <c r="K314" i="4"/>
  <c r="K327" i="4"/>
  <c r="K347" i="4"/>
  <c r="K355" i="4"/>
  <c r="K363" i="4"/>
  <c r="K371" i="4"/>
  <c r="L371" i="4" s="1"/>
  <c r="K379" i="4"/>
  <c r="K403" i="4"/>
  <c r="K411" i="4"/>
  <c r="K158" i="4"/>
  <c r="K175" i="4"/>
  <c r="K233" i="4"/>
  <c r="K252" i="4"/>
  <c r="K334" i="4"/>
  <c r="K342" i="4"/>
  <c r="K392" i="4"/>
  <c r="K400" i="4"/>
  <c r="K446" i="4"/>
  <c r="K454" i="4"/>
  <c r="K462" i="4"/>
  <c r="K470" i="4"/>
  <c r="K478" i="4"/>
  <c r="L478" i="4" s="1"/>
  <c r="K486" i="4"/>
  <c r="K494" i="4"/>
  <c r="K502" i="4"/>
  <c r="K527" i="4"/>
  <c r="K571" i="4"/>
  <c r="K581" i="4"/>
  <c r="K603" i="4"/>
  <c r="K611" i="4"/>
  <c r="K428" i="4"/>
  <c r="K511" i="4"/>
  <c r="K538" i="4"/>
  <c r="K550" i="4"/>
  <c r="L550" i="4" s="1"/>
  <c r="K558" i="4"/>
  <c r="K566" i="4"/>
  <c r="L566" i="4" s="1"/>
  <c r="K587" i="4"/>
  <c r="K596" i="4"/>
  <c r="L596" i="4" s="1"/>
  <c r="K618" i="4"/>
  <c r="K659" i="4"/>
  <c r="M659" i="4" s="1"/>
  <c r="K665" i="4"/>
  <c r="K669" i="4"/>
  <c r="M669" i="4" s="1"/>
  <c r="K673" i="4"/>
  <c r="K677" i="4"/>
  <c r="M677" i="4" s="1"/>
  <c r="K681" i="4"/>
  <c r="K685" i="4"/>
  <c r="M685" i="4" s="1"/>
  <c r="K689" i="4"/>
  <c r="K693" i="4"/>
  <c r="M693" i="4" s="1"/>
  <c r="K697" i="4"/>
  <c r="K701" i="4"/>
  <c r="M701" i="4" s="1"/>
  <c r="K733" i="4"/>
  <c r="K737" i="4"/>
  <c r="M737" i="4" s="1"/>
  <c r="K741" i="4"/>
  <c r="K745" i="4"/>
  <c r="M745" i="4" s="1"/>
  <c r="K749" i="4"/>
  <c r="K756" i="4"/>
  <c r="M756" i="4" s="1"/>
  <c r="K792" i="4"/>
  <c r="K796" i="4"/>
  <c r="M796" i="4" s="1"/>
  <c r="K800" i="4"/>
  <c r="K805" i="4"/>
  <c r="M805" i="4" s="1"/>
  <c r="K809" i="4"/>
  <c r="K813" i="4"/>
  <c r="M813" i="4" s="1"/>
  <c r="K817" i="4"/>
  <c r="K821" i="4"/>
  <c r="M821" i="4" s="1"/>
  <c r="K825" i="4"/>
  <c r="K829" i="4"/>
  <c r="M829" i="4" s="1"/>
  <c r="K833" i="4"/>
  <c r="K883" i="4"/>
  <c r="M883" i="4" s="1"/>
  <c r="K887" i="4"/>
  <c r="K925" i="4"/>
  <c r="M925" i="4" s="1"/>
  <c r="K417" i="4"/>
  <c r="K425" i="4"/>
  <c r="L425" i="4" s="1"/>
  <c r="K433" i="4"/>
  <c r="K508" i="4"/>
  <c r="L508" i="4" s="1"/>
  <c r="K516" i="4"/>
  <c r="K535" i="4"/>
  <c r="L535" i="4" s="1"/>
  <c r="K543" i="4"/>
  <c r="K551" i="4"/>
  <c r="L551" i="4" s="1"/>
  <c r="K559" i="4"/>
  <c r="K567" i="4"/>
  <c r="L567" i="4" s="1"/>
  <c r="K585" i="4"/>
  <c r="K593" i="4"/>
  <c r="L593" i="4" s="1"/>
  <c r="K617" i="4"/>
  <c r="K622" i="4"/>
  <c r="L622" i="4" s="1"/>
  <c r="K626" i="4"/>
  <c r="K630" i="4"/>
  <c r="L630" i="4" s="1"/>
  <c r="K634" i="4"/>
  <c r="K638" i="4"/>
  <c r="L638" i="4" s="1"/>
  <c r="K643" i="4"/>
  <c r="K647" i="4"/>
  <c r="L647" i="4" s="1"/>
  <c r="K651" i="4"/>
  <c r="K656" i="4"/>
  <c r="L656" i="4" s="1"/>
  <c r="K703" i="4"/>
  <c r="K707" i="4"/>
  <c r="L707" i="4" s="1"/>
  <c r="K711" i="4"/>
  <c r="K715" i="4"/>
  <c r="N715" i="4" s="1"/>
  <c r="K720" i="4"/>
  <c r="K724" i="4"/>
  <c r="N724" i="4" s="1"/>
  <c r="K728" i="4"/>
  <c r="K753" i="4"/>
  <c r="N753" i="4" s="1"/>
  <c r="K759" i="4"/>
  <c r="K763" i="4"/>
  <c r="N763" i="4" s="1"/>
  <c r="K767" i="4"/>
  <c r="K771" i="4"/>
  <c r="N771" i="4" s="1"/>
  <c r="K775" i="4"/>
  <c r="K779" i="4"/>
  <c r="N779" i="4" s="1"/>
  <c r="K783" i="4"/>
  <c r="K787" i="4"/>
  <c r="N787" i="4" s="1"/>
  <c r="K834" i="4"/>
  <c r="K838" i="4"/>
  <c r="N838" i="4" s="1"/>
  <c r="K842" i="4"/>
  <c r="K846" i="4"/>
  <c r="N846" i="4" s="1"/>
  <c r="K850" i="4"/>
  <c r="K854" i="4"/>
  <c r="N854" i="4" s="1"/>
  <c r="K858" i="4"/>
  <c r="K862" i="4"/>
  <c r="N862" i="4" s="1"/>
  <c r="K866" i="4"/>
  <c r="K870" i="4"/>
  <c r="N870" i="4" s="1"/>
  <c r="K874" i="4"/>
  <c r="K878" i="4"/>
  <c r="N878" i="4" s="1"/>
  <c r="K890" i="4"/>
  <c r="K894" i="4"/>
  <c r="N894" i="4" s="1"/>
  <c r="K898" i="4"/>
  <c r="K902" i="4"/>
  <c r="N902" i="4" s="1"/>
  <c r="K906" i="4"/>
  <c r="K910" i="4"/>
  <c r="N910" i="4" s="1"/>
  <c r="K914" i="4"/>
  <c r="K918" i="4"/>
  <c r="N918" i="4" s="1"/>
  <c r="K929" i="4"/>
  <c r="K933" i="4"/>
  <c r="N933" i="4" s="1"/>
  <c r="K937" i="4"/>
  <c r="K941" i="4"/>
  <c r="N941" i="4" s="1"/>
  <c r="K945" i="4"/>
  <c r="K949" i="4"/>
  <c r="N949" i="4" s="1"/>
  <c r="K953" i="4"/>
  <c r="K957" i="4"/>
  <c r="N957" i="4" s="1"/>
  <c r="K961" i="4"/>
  <c r="K965" i="4"/>
  <c r="N965" i="4" s="1"/>
  <c r="K969" i="4"/>
  <c r="K973" i="4"/>
  <c r="M973" i="4" s="1"/>
  <c r="K977" i="4"/>
  <c r="K981" i="4"/>
  <c r="L981" i="4" s="1"/>
  <c r="K985" i="4"/>
  <c r="K989" i="4"/>
  <c r="L989" i="4" s="1"/>
  <c r="K993" i="4"/>
  <c r="K997" i="4"/>
  <c r="L997" i="4" s="1"/>
  <c r="K1001" i="4"/>
  <c r="K1005" i="4"/>
  <c r="L1005" i="4" s="1"/>
  <c r="K1009" i="4"/>
  <c r="K1013" i="4"/>
  <c r="L1013" i="4" s="1"/>
  <c r="K1017" i="4"/>
  <c r="K1021" i="4"/>
  <c r="L1021" i="4" s="1"/>
  <c r="K1025" i="4"/>
  <c r="K1029" i="4"/>
  <c r="L1029" i="4" s="1"/>
  <c r="K1033" i="4"/>
  <c r="K1035" i="4"/>
  <c r="N1035" i="4" s="1"/>
  <c r="K1043" i="4"/>
  <c r="K1051" i="4"/>
  <c r="N1051" i="4" s="1"/>
  <c r="K1059" i="4"/>
  <c r="K1065" i="4"/>
  <c r="L1065" i="4" s="1"/>
  <c r="K1069" i="4"/>
  <c r="K1073" i="4"/>
  <c r="L1073" i="4" s="1"/>
  <c r="K1077" i="4"/>
  <c r="K1081" i="4"/>
  <c r="L1081" i="4" s="1"/>
  <c r="K1085" i="4"/>
  <c r="K1089" i="4"/>
  <c r="L1089" i="4" s="1"/>
  <c r="K1093" i="4"/>
  <c r="K1097" i="4"/>
  <c r="L1097" i="4" s="1"/>
  <c r="K1101" i="4"/>
  <c r="K1125" i="4"/>
  <c r="L1125" i="4" s="1"/>
  <c r="K1129" i="4"/>
  <c r="K1133" i="4"/>
  <c r="L1133" i="4" s="1"/>
  <c r="K1137" i="4"/>
  <c r="K1147" i="4"/>
  <c r="L1147" i="4" s="1"/>
  <c r="K1151" i="4"/>
  <c r="K1155" i="4"/>
  <c r="L1155" i="4" s="1"/>
  <c r="K1042" i="4"/>
  <c r="K1050" i="4"/>
  <c r="N1050" i="4" s="1"/>
  <c r="K1058" i="4"/>
  <c r="K1108" i="4"/>
  <c r="N1108" i="4" s="1"/>
  <c r="K1112" i="4"/>
  <c r="K1116" i="4"/>
  <c r="N1116" i="4" s="1"/>
  <c r="K1120" i="4"/>
  <c r="K1124" i="4"/>
  <c r="N1124" i="4" s="1"/>
  <c r="K1142" i="4"/>
  <c r="K1158" i="4"/>
  <c r="N1158" i="4" s="1"/>
  <c r="K1162" i="4"/>
  <c r="K1166" i="4"/>
  <c r="N1166" i="4" s="1"/>
  <c r="K1170" i="4"/>
  <c r="K1174" i="4"/>
  <c r="N1174" i="4" s="1"/>
  <c r="K1178" i="4"/>
  <c r="K1182" i="4"/>
  <c r="N1182" i="4" s="1"/>
  <c r="K1186" i="4"/>
  <c r="K1190" i="4"/>
  <c r="N1190" i="4" s="1"/>
  <c r="K1194" i="4"/>
  <c r="K1198" i="4"/>
  <c r="N1198" i="4" s="1"/>
  <c r="K1202" i="4"/>
  <c r="K1206" i="4"/>
  <c r="N1206" i="4" s="1"/>
  <c r="K1210" i="4"/>
  <c r="K1214" i="4"/>
  <c r="L1214" i="4" s="1"/>
  <c r="K1218" i="4"/>
  <c r="K1222" i="4"/>
  <c r="L1222" i="4" s="1"/>
  <c r="K1226" i="4"/>
  <c r="K1230" i="4"/>
  <c r="L1230" i="4" s="1"/>
  <c r="K1234" i="4"/>
  <c r="K1238" i="4"/>
  <c r="L1238" i="4" s="1"/>
  <c r="K1242" i="4"/>
  <c r="K1246" i="4"/>
  <c r="L1246" i="4" s="1"/>
  <c r="K1250" i="4"/>
  <c r="K1254" i="4"/>
  <c r="L1254" i="4" s="1"/>
  <c r="K1258" i="4"/>
  <c r="K1262" i="4"/>
  <c r="L1262" i="4" s="1"/>
  <c r="K1266" i="4"/>
  <c r="K1270" i="4"/>
  <c r="L1270" i="4" s="1"/>
  <c r="K152" i="4"/>
  <c r="K285" i="4"/>
  <c r="K169" i="4"/>
  <c r="K451" i="4"/>
  <c r="K532" i="4"/>
  <c r="K564" i="4"/>
  <c r="K736" i="4"/>
  <c r="K882" i="4"/>
  <c r="K621" i="4"/>
  <c r="K731" i="4"/>
  <c r="K849" i="4"/>
  <c r="K889" i="4"/>
  <c r="N889" i="4" s="1"/>
  <c r="K921" i="4"/>
  <c r="K960" i="4"/>
  <c r="K992" i="4"/>
  <c r="K1024" i="4"/>
  <c r="L1024" i="4" s="1"/>
  <c r="K1068" i="4"/>
  <c r="K1100" i="4"/>
  <c r="K1036" i="4"/>
  <c r="K1138" i="4"/>
  <c r="M1138" i="4" s="1"/>
  <c r="K1183" i="4"/>
  <c r="K1203" i="4"/>
  <c r="K1219" i="4"/>
  <c r="K1235" i="4"/>
  <c r="K1251" i="4"/>
  <c r="K1267" i="4"/>
  <c r="K9" i="4"/>
  <c r="K28" i="4"/>
  <c r="N28" i="4" s="1"/>
  <c r="K48" i="4"/>
  <c r="K87" i="4"/>
  <c r="K103" i="4"/>
  <c r="K119" i="4"/>
  <c r="M119" i="4" s="1"/>
  <c r="K135" i="4"/>
  <c r="K151" i="4"/>
  <c r="K63" i="4"/>
  <c r="K177" i="4"/>
  <c r="M177" i="4" s="1"/>
  <c r="K185" i="4"/>
  <c r="K193" i="4"/>
  <c r="K201" i="4"/>
  <c r="K209" i="4"/>
  <c r="K217" i="4"/>
  <c r="K163" i="4"/>
  <c r="K220" i="4"/>
  <c r="K236" i="4"/>
  <c r="K254" i="4"/>
  <c r="K262" i="4"/>
  <c r="N262" i="4" s="1"/>
  <c r="K270" i="4"/>
  <c r="K278" i="4"/>
  <c r="K286" i="4"/>
  <c r="K294" i="4"/>
  <c r="K302" i="4"/>
  <c r="K310" i="4"/>
  <c r="M310" i="4" s="1"/>
  <c r="K318" i="4"/>
  <c r="K331" i="4"/>
  <c r="K351" i="4"/>
  <c r="K359" i="4"/>
  <c r="K367" i="4"/>
  <c r="K375" i="4"/>
  <c r="K383" i="4"/>
  <c r="K407" i="4"/>
  <c r="K415" i="4"/>
  <c r="K167" i="4"/>
  <c r="M167" i="4" s="1"/>
  <c r="K225" i="4"/>
  <c r="K241" i="4"/>
  <c r="K322" i="4"/>
  <c r="K338" i="4"/>
  <c r="K388" i="4"/>
  <c r="K396" i="4"/>
  <c r="L396" i="4" s="1"/>
  <c r="K442" i="4"/>
  <c r="K450" i="4"/>
  <c r="K458" i="4"/>
  <c r="K466" i="4"/>
  <c r="K474" i="4"/>
  <c r="K482" i="4"/>
  <c r="K490" i="4"/>
  <c r="K65" i="4"/>
  <c r="K61" i="4"/>
  <c r="K57" i="4"/>
  <c r="K4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44" i="4"/>
  <c r="K38" i="4"/>
  <c r="K34" i="4"/>
  <c r="K30" i="4"/>
  <c r="K26" i="4"/>
  <c r="K22" i="4"/>
  <c r="K18" i="4"/>
  <c r="K13" i="4"/>
  <c r="K6" i="4"/>
  <c r="K50" i="4"/>
  <c r="K11" i="4"/>
  <c r="K1269" i="4"/>
  <c r="K1265" i="4"/>
  <c r="K1261" i="4"/>
  <c r="K1257" i="4"/>
  <c r="K1253" i="4"/>
  <c r="K1249" i="4"/>
  <c r="K1245" i="4"/>
  <c r="K1241" i="4"/>
  <c r="K1237" i="4"/>
  <c r="K1233" i="4"/>
  <c r="K1229" i="4"/>
  <c r="K1225" i="4"/>
  <c r="K1221" i="4"/>
  <c r="K1217" i="4"/>
  <c r="K1213" i="4"/>
  <c r="K1209" i="4"/>
  <c r="K1205" i="4"/>
  <c r="K1201" i="4"/>
  <c r="K1197" i="4"/>
  <c r="K1193" i="4"/>
  <c r="K1189" i="4"/>
  <c r="K1185" i="4"/>
  <c r="K1181" i="4"/>
  <c r="K1177" i="4"/>
  <c r="K1173" i="4"/>
  <c r="K1169" i="4"/>
  <c r="K1165" i="4"/>
  <c r="K1161" i="4"/>
  <c r="K1157" i="4"/>
  <c r="K1141" i="4"/>
  <c r="K1123" i="4"/>
  <c r="K1119" i="4"/>
  <c r="K1115" i="4"/>
  <c r="K1111" i="4"/>
  <c r="K1107" i="4"/>
  <c r="K1056" i="4"/>
  <c r="K1048" i="4"/>
  <c r="K1040" i="4"/>
  <c r="K1156" i="4"/>
  <c r="K1152" i="4"/>
  <c r="K1148" i="4"/>
  <c r="K1139" i="4"/>
  <c r="K1134" i="4"/>
  <c r="K1130" i="4"/>
  <c r="K1126" i="4"/>
  <c r="K1102" i="4"/>
  <c r="K1098" i="4"/>
  <c r="K1094" i="4"/>
  <c r="K1090" i="4"/>
  <c r="K1086" i="4"/>
  <c r="K1082" i="4"/>
  <c r="K1078" i="4"/>
  <c r="K1074" i="4"/>
  <c r="K1070" i="4"/>
  <c r="K1066" i="4"/>
  <c r="K1062" i="4"/>
  <c r="K1053" i="4"/>
  <c r="K1045" i="4"/>
  <c r="K1037" i="4"/>
  <c r="K1034" i="4"/>
  <c r="K1030" i="4"/>
  <c r="K1026" i="4"/>
  <c r="K1022" i="4"/>
  <c r="K1018" i="4"/>
  <c r="K1014" i="4"/>
  <c r="K1010" i="4"/>
  <c r="K1006" i="4"/>
  <c r="K1002" i="4"/>
  <c r="K998" i="4"/>
  <c r="K994" i="4"/>
  <c r="K990" i="4"/>
  <c r="K986" i="4"/>
  <c r="K982" i="4"/>
  <c r="K978" i="4"/>
  <c r="K974" i="4"/>
  <c r="K970" i="4"/>
  <c r="K966" i="4"/>
  <c r="K962" i="4"/>
  <c r="K958" i="4"/>
  <c r="K954" i="4"/>
  <c r="K950" i="4"/>
  <c r="K946" i="4"/>
  <c r="K942" i="4"/>
  <c r="K938" i="4"/>
  <c r="K934" i="4"/>
  <c r="K930" i="4"/>
  <c r="K919" i="4"/>
  <c r="K915" i="4"/>
  <c r="K911" i="4"/>
  <c r="K907" i="4"/>
  <c r="K903" i="4"/>
  <c r="K899" i="4"/>
  <c r="K895" i="4"/>
  <c r="K891" i="4"/>
  <c r="K879" i="4"/>
  <c r="K875" i="4"/>
  <c r="K871" i="4"/>
  <c r="K867" i="4"/>
  <c r="K863" i="4"/>
  <c r="K859" i="4"/>
  <c r="K855" i="4"/>
  <c r="K851" i="4"/>
  <c r="K847" i="4"/>
  <c r="K843" i="4"/>
  <c r="K839" i="4"/>
  <c r="K801" i="4"/>
  <c r="K782" i="4"/>
  <c r="N782" i="4" s="1"/>
  <c r="K774" i="4"/>
  <c r="K766" i="4"/>
  <c r="M766" i="4" s="1"/>
  <c r="K758" i="4"/>
  <c r="K727" i="4"/>
  <c r="N727" i="4" s="1"/>
  <c r="K719" i="4"/>
  <c r="K710" i="4"/>
  <c r="M710" i="4" s="1"/>
  <c r="K663" i="4"/>
  <c r="K650" i="4"/>
  <c r="L650" i="4" s="1"/>
  <c r="K642" i="4"/>
  <c r="K633" i="4"/>
  <c r="M633" i="4" s="1"/>
  <c r="K625" i="4"/>
  <c r="K615" i="4"/>
  <c r="K584" i="4"/>
  <c r="K557" i="4"/>
  <c r="K541" i="4"/>
  <c r="K514" i="4"/>
  <c r="N514" i="4" s="1"/>
  <c r="K431" i="4"/>
  <c r="K928" i="4"/>
  <c r="N928" i="4" s="1"/>
  <c r="K886" i="4"/>
  <c r="K832" i="4"/>
  <c r="L832" i="4" s="1"/>
  <c r="K824" i="4"/>
  <c r="K816" i="4"/>
  <c r="N816" i="4" s="1"/>
  <c r="K808" i="4"/>
  <c r="K799" i="4"/>
  <c r="L799" i="4" s="1"/>
  <c r="K791" i="4"/>
  <c r="K748" i="4"/>
  <c r="N748" i="4" s="1"/>
  <c r="K740" i="4"/>
  <c r="K732" i="4"/>
  <c r="K696" i="4"/>
  <c r="K688" i="4"/>
  <c r="K680" i="4"/>
  <c r="K672" i="4"/>
  <c r="L672" i="4" s="1"/>
  <c r="K664" i="4"/>
  <c r="K616" i="4"/>
  <c r="N616" i="4" s="1"/>
  <c r="K577" i="4"/>
  <c r="K556" i="4"/>
  <c r="N556" i="4" s="1"/>
  <c r="K540" i="4"/>
  <c r="K513" i="4"/>
  <c r="M513" i="4" s="1"/>
  <c r="K430" i="4"/>
  <c r="K612" i="4"/>
  <c r="N612" i="4" s="1"/>
  <c r="K604" i="4"/>
  <c r="K582" i="4"/>
  <c r="L582" i="4" s="1"/>
  <c r="K573" i="4"/>
  <c r="K528" i="4"/>
  <c r="K503" i="4"/>
  <c r="K495" i="4"/>
  <c r="K487" i="4"/>
  <c r="K479" i="4"/>
  <c r="L479" i="4" s="1"/>
  <c r="K471" i="4"/>
  <c r="K463" i="4"/>
  <c r="N463" i="4" s="1"/>
  <c r="K455" i="4"/>
  <c r="K447" i="4"/>
  <c r="L447" i="4" s="1"/>
  <c r="K401" i="4"/>
  <c r="K393" i="4"/>
  <c r="M393" i="4" s="1"/>
  <c r="K343" i="4"/>
  <c r="K335" i="4"/>
  <c r="N335" i="4" s="1"/>
  <c r="K319" i="4"/>
  <c r="K235" i="4"/>
  <c r="M235" i="4" s="1"/>
  <c r="K219" i="4"/>
  <c r="K160" i="4"/>
  <c r="K412" i="4"/>
  <c r="K404" i="4"/>
  <c r="M404" i="4" s="1"/>
  <c r="K374" i="4"/>
  <c r="K358" i="4"/>
  <c r="K330" i="4"/>
  <c r="K309" i="4"/>
  <c r="K293" i="4"/>
  <c r="K277" i="4"/>
  <c r="K261" i="4"/>
  <c r="K234" i="4"/>
  <c r="K161" i="4"/>
  <c r="K208" i="4"/>
  <c r="K192" i="4"/>
  <c r="K176" i="4"/>
  <c r="K56" i="4"/>
  <c r="K144" i="4"/>
  <c r="K128" i="4"/>
  <c r="K112" i="4"/>
  <c r="K96" i="4"/>
  <c r="K80" i="4"/>
  <c r="K25" i="4"/>
  <c r="K76" i="4"/>
  <c r="K7" i="4"/>
  <c r="K53" i="4"/>
  <c r="M53" i="4" s="1"/>
  <c r="K16" i="4"/>
  <c r="K27" i="4"/>
  <c r="N27" i="4" s="1"/>
  <c r="K33" i="4"/>
  <c r="K72" i="4"/>
  <c r="M72" i="4" s="1"/>
  <c r="K4" i="4"/>
  <c r="K51" i="4"/>
  <c r="L51" i="4" s="1"/>
  <c r="K14" i="4"/>
  <c r="K21" i="4"/>
  <c r="N21" i="4" s="1"/>
  <c r="K31" i="4"/>
  <c r="K39" i="4"/>
  <c r="M39" i="4" s="1"/>
  <c r="K46" i="4"/>
  <c r="K78" i="4"/>
  <c r="N78" i="4" s="1"/>
  <c r="K82" i="4"/>
  <c r="K86" i="4"/>
  <c r="M86" i="4" s="1"/>
  <c r="K90" i="4"/>
  <c r="K94" i="4"/>
  <c r="M94" i="4" s="1"/>
  <c r="K98" i="4"/>
  <c r="K102" i="4"/>
  <c r="M102" i="4" s="1"/>
  <c r="K106" i="4"/>
  <c r="K110" i="4"/>
  <c r="M110" i="4" s="1"/>
  <c r="K114" i="4"/>
  <c r="K118" i="4"/>
  <c r="M118" i="4" s="1"/>
  <c r="K122" i="4"/>
  <c r="K126" i="4"/>
  <c r="M126" i="4" s="1"/>
  <c r="K130" i="4"/>
  <c r="K134" i="4"/>
  <c r="M134" i="4" s="1"/>
  <c r="K138" i="4"/>
  <c r="K142" i="4"/>
  <c r="M142" i="4" s="1"/>
  <c r="K146" i="4"/>
  <c r="K150" i="4"/>
  <c r="M150" i="4" s="1"/>
  <c r="K41" i="4"/>
  <c r="K54" i="4"/>
  <c r="L54" i="4" s="1"/>
  <c r="K58" i="4"/>
  <c r="K62" i="4"/>
  <c r="L62" i="4" s="1"/>
  <c r="K66" i="4"/>
  <c r="K70" i="4"/>
  <c r="L70" i="4" s="1"/>
  <c r="K178" i="4"/>
  <c r="K182" i="4"/>
  <c r="M182" i="4" s="1"/>
  <c r="K186" i="4"/>
  <c r="K190" i="4"/>
  <c r="M190" i="4" s="1"/>
  <c r="K194" i="4"/>
  <c r="K198" i="4"/>
  <c r="M198" i="4" s="1"/>
  <c r="K202" i="4"/>
  <c r="K206" i="4"/>
  <c r="M206" i="4" s="1"/>
  <c r="K210" i="4"/>
  <c r="K214" i="4"/>
  <c r="M214" i="4" s="1"/>
  <c r="K242" i="4"/>
  <c r="K157" i="4"/>
  <c r="L157" i="4" s="1"/>
  <c r="K165" i="4"/>
  <c r="K172" i="4"/>
  <c r="L172" i="4" s="1"/>
  <c r="K222" i="4"/>
  <c r="K230" i="4"/>
  <c r="L230" i="4" s="1"/>
  <c r="K238" i="4"/>
  <c r="K249" i="4"/>
  <c r="L249" i="4" s="1"/>
  <c r="K255" i="4"/>
  <c r="K259" i="4"/>
  <c r="M259" i="4" s="1"/>
  <c r="K263" i="4"/>
  <c r="K267" i="4"/>
  <c r="M267" i="4" s="1"/>
  <c r="K271" i="4"/>
  <c r="K275" i="4"/>
  <c r="M275" i="4" s="1"/>
  <c r="K279" i="4"/>
  <c r="K283" i="4"/>
  <c r="M283" i="4" s="1"/>
  <c r="K287" i="4"/>
  <c r="K291" i="4"/>
  <c r="M291" i="4" s="1"/>
  <c r="K295" i="4"/>
  <c r="K299" i="4"/>
  <c r="M299" i="4" s="1"/>
  <c r="K303" i="4"/>
  <c r="K307" i="4"/>
  <c r="M307" i="4" s="1"/>
  <c r="K311" i="4"/>
  <c r="K315" i="4"/>
  <c r="M315" i="4" s="1"/>
  <c r="K324" i="4"/>
  <c r="K328" i="4"/>
  <c r="M328" i="4" s="1"/>
  <c r="K344" i="4"/>
  <c r="K348" i="4"/>
  <c r="M348" i="4" s="1"/>
  <c r="K352" i="4"/>
  <c r="K356" i="4"/>
  <c r="M356" i="4" s="1"/>
  <c r="K360" i="4"/>
  <c r="K364" i="4"/>
  <c r="M364" i="4" s="1"/>
  <c r="K368" i="4"/>
  <c r="K372" i="4"/>
  <c r="M372" i="4" s="1"/>
  <c r="K376" i="4"/>
  <c r="K380" i="4"/>
  <c r="M380" i="4" s="1"/>
  <c r="K384" i="4"/>
  <c r="K49" i="4"/>
  <c r="M49" i="4" s="1"/>
  <c r="K23" i="4"/>
  <c r="K37" i="4"/>
  <c r="K12" i="4"/>
  <c r="K19" i="4"/>
  <c r="K35" i="4"/>
  <c r="K74" i="4"/>
  <c r="K84" i="4"/>
  <c r="K92" i="4"/>
  <c r="K100" i="4"/>
  <c r="K108" i="4"/>
  <c r="L108" i="4" s="1"/>
  <c r="K116" i="4"/>
  <c r="K124" i="4"/>
  <c r="L124" i="4" s="1"/>
  <c r="K132" i="4"/>
  <c r="K140" i="4"/>
  <c r="L140" i="4" s="1"/>
  <c r="K148" i="4"/>
  <c r="K45" i="4"/>
  <c r="K60" i="4"/>
  <c r="K68" i="4"/>
  <c r="K180" i="4"/>
  <c r="K188" i="4"/>
  <c r="L188" i="4" s="1"/>
  <c r="K196" i="4"/>
  <c r="K204" i="4"/>
  <c r="L204" i="4" s="1"/>
  <c r="K212" i="4"/>
  <c r="K244" i="4"/>
  <c r="L244" i="4" s="1"/>
  <c r="K168" i="4"/>
  <c r="K226" i="4"/>
  <c r="K245" i="4"/>
  <c r="K257" i="4"/>
  <c r="K265" i="4"/>
  <c r="K273" i="4"/>
  <c r="K281" i="4"/>
  <c r="K289" i="4"/>
  <c r="K297" i="4"/>
  <c r="K305" i="4"/>
  <c r="L305" i="4" s="1"/>
  <c r="K313" i="4"/>
  <c r="K326" i="4"/>
  <c r="L326" i="4" s="1"/>
  <c r="K346" i="4"/>
  <c r="K354" i="4"/>
  <c r="L354" i="4" s="1"/>
  <c r="K362" i="4"/>
  <c r="K370" i="4"/>
  <c r="K378" i="4"/>
  <c r="K402" i="4"/>
  <c r="K406" i="4"/>
  <c r="K410" i="4"/>
  <c r="K414" i="4"/>
  <c r="K156" i="4"/>
  <c r="K164" i="4"/>
  <c r="K173" i="4"/>
  <c r="K223" i="4"/>
  <c r="K231" i="4"/>
  <c r="K239" i="4"/>
  <c r="K250" i="4"/>
  <c r="K321" i="4"/>
  <c r="K333" i="4"/>
  <c r="K337" i="4"/>
  <c r="K341" i="4"/>
  <c r="K387" i="4"/>
  <c r="K391" i="4"/>
  <c r="K395" i="4"/>
  <c r="K399" i="4"/>
  <c r="K441" i="4"/>
  <c r="K445" i="4"/>
  <c r="K449" i="4"/>
  <c r="K453" i="4"/>
  <c r="K457" i="4"/>
  <c r="K461" i="4"/>
  <c r="K465" i="4"/>
  <c r="K469" i="4"/>
  <c r="K473" i="4"/>
  <c r="K477" i="4"/>
  <c r="K481" i="4"/>
  <c r="K485" i="4"/>
  <c r="K489" i="4"/>
  <c r="K493" i="4"/>
  <c r="K497" i="4"/>
  <c r="K501" i="4"/>
  <c r="K505" i="4"/>
  <c r="K526" i="4"/>
  <c r="K530" i="4"/>
  <c r="K534" i="4"/>
  <c r="K575" i="4"/>
  <c r="K580" i="4"/>
  <c r="K591" i="4"/>
  <c r="K602" i="4"/>
  <c r="K606" i="4"/>
  <c r="K610" i="4"/>
  <c r="K418" i="4"/>
  <c r="K426" i="4"/>
  <c r="K434" i="4"/>
  <c r="K509" i="4"/>
  <c r="K517" i="4"/>
  <c r="K536" i="4"/>
  <c r="K544" i="4"/>
  <c r="K552" i="4"/>
  <c r="K560" i="4"/>
  <c r="K568" i="4"/>
  <c r="K589" i="4"/>
  <c r="K599" i="4"/>
  <c r="K639" i="4"/>
  <c r="K661" i="4"/>
  <c r="K666" i="4"/>
  <c r="K670" i="4"/>
  <c r="K674" i="4"/>
  <c r="K678" i="4"/>
  <c r="K682" i="4"/>
  <c r="K686" i="4"/>
  <c r="K690" i="4"/>
  <c r="K694" i="4"/>
  <c r="K698" i="4"/>
  <c r="K702" i="4"/>
  <c r="K734" i="4"/>
  <c r="K738" i="4"/>
  <c r="K742" i="4"/>
  <c r="K746" i="4"/>
  <c r="K750" i="4"/>
  <c r="K757" i="4"/>
  <c r="K793" i="4"/>
  <c r="K797" i="4"/>
  <c r="K802" i="4"/>
  <c r="K806" i="4"/>
  <c r="K810" i="4"/>
  <c r="K814" i="4"/>
  <c r="K818" i="4"/>
  <c r="K822" i="4"/>
  <c r="K826" i="4"/>
  <c r="K830" i="4"/>
  <c r="K880" i="4"/>
  <c r="K884" i="4"/>
  <c r="K922" i="4"/>
  <c r="K926" i="4"/>
  <c r="K419" i="4"/>
  <c r="K427" i="4"/>
  <c r="K435" i="4"/>
  <c r="K510" i="4"/>
  <c r="K518" i="4"/>
  <c r="K537" i="4"/>
  <c r="K545" i="4"/>
  <c r="K553" i="4"/>
  <c r="K561" i="4"/>
  <c r="K569" i="4"/>
  <c r="K586" i="4"/>
  <c r="K595" i="4"/>
  <c r="K619" i="4"/>
  <c r="K623" i="4"/>
  <c r="K627" i="4"/>
  <c r="K631" i="4"/>
  <c r="K635" i="4"/>
  <c r="K640" i="4"/>
  <c r="K644" i="4"/>
  <c r="K648" i="4"/>
  <c r="K652" i="4"/>
  <c r="K658" i="4"/>
  <c r="K704" i="4"/>
  <c r="K708" i="4"/>
  <c r="K712" i="4"/>
  <c r="K716" i="4"/>
  <c r="K721" i="4"/>
  <c r="K725" i="4"/>
  <c r="K729" i="4"/>
  <c r="K754" i="4"/>
  <c r="K760" i="4"/>
  <c r="K764" i="4"/>
  <c r="K768" i="4"/>
  <c r="K772" i="4"/>
  <c r="K776" i="4"/>
  <c r="K780" i="4"/>
  <c r="K784" i="4"/>
  <c r="K788" i="4"/>
  <c r="K835" i="4"/>
  <c r="M1268" i="4"/>
  <c r="N1268" i="4"/>
  <c r="L1268" i="4"/>
  <c r="M1264" i="4"/>
  <c r="N1264" i="4"/>
  <c r="L1264" i="4"/>
  <c r="M1260" i="4"/>
  <c r="N1260" i="4"/>
  <c r="L1260" i="4"/>
  <c r="M1248" i="4"/>
  <c r="N1248" i="4"/>
  <c r="L1248" i="4"/>
  <c r="M1244" i="4"/>
  <c r="N1244" i="4"/>
  <c r="L1244" i="4"/>
  <c r="M1236" i="4"/>
  <c r="N1236" i="4"/>
  <c r="L1236" i="4"/>
  <c r="M1232" i="4"/>
  <c r="N1232" i="4"/>
  <c r="L1232" i="4"/>
  <c r="M1216" i="4"/>
  <c r="N1216" i="4"/>
  <c r="L1216" i="4"/>
  <c r="N1204" i="4"/>
  <c r="L1204" i="4"/>
  <c r="M1204" i="4"/>
  <c r="N1200" i="4"/>
  <c r="L1200" i="4"/>
  <c r="M1200" i="4"/>
  <c r="N1196" i="4"/>
  <c r="L1196" i="4"/>
  <c r="M1196" i="4"/>
  <c r="N1184" i="4"/>
  <c r="L1184" i="4"/>
  <c r="M1184" i="4"/>
  <c r="N1180" i="4"/>
  <c r="L1180" i="4"/>
  <c r="M1180" i="4"/>
  <c r="N1172" i="4"/>
  <c r="L1172" i="4"/>
  <c r="M1172" i="4"/>
  <c r="N1168" i="4"/>
  <c r="L1168" i="4"/>
  <c r="M1168" i="4"/>
  <c r="N1140" i="4"/>
  <c r="L1140" i="4"/>
  <c r="M1140" i="4"/>
  <c r="N1114" i="4"/>
  <c r="L1114" i="4"/>
  <c r="M1114" i="4"/>
  <c r="N1110" i="4"/>
  <c r="L1110" i="4"/>
  <c r="M1110" i="4"/>
  <c r="N1106" i="4"/>
  <c r="L1106" i="4"/>
  <c r="M1106" i="4"/>
  <c r="N1038" i="4"/>
  <c r="L1038" i="4"/>
  <c r="M1038" i="4"/>
  <c r="L1153" i="4"/>
  <c r="M1153" i="4"/>
  <c r="N1153" i="4"/>
  <c r="L1145" i="4"/>
  <c r="M1145" i="4"/>
  <c r="N1145" i="4"/>
  <c r="L1135" i="4"/>
  <c r="M1135" i="4"/>
  <c r="N1135" i="4"/>
  <c r="L1099" i="4"/>
  <c r="M1099" i="4"/>
  <c r="N1099" i="4"/>
  <c r="L1095" i="4"/>
  <c r="M1095" i="4"/>
  <c r="N1095" i="4"/>
  <c r="L1087" i="4"/>
  <c r="M1087" i="4"/>
  <c r="N1087" i="4"/>
  <c r="L1083" i="4"/>
  <c r="M1083" i="4"/>
  <c r="N1083" i="4"/>
  <c r="L1067" i="4"/>
  <c r="M1067" i="4"/>
  <c r="N1067" i="4"/>
  <c r="L1063" i="4"/>
  <c r="M1063" i="4"/>
  <c r="N1063" i="4"/>
  <c r="N1047" i="4"/>
  <c r="L1047" i="4"/>
  <c r="M1047" i="4"/>
  <c r="N1039" i="4"/>
  <c r="L1039" i="4"/>
  <c r="M1039" i="4"/>
  <c r="L1023" i="4"/>
  <c r="M1023" i="4"/>
  <c r="N1023" i="4"/>
  <c r="L1019" i="4"/>
  <c r="M1019" i="4"/>
  <c r="N1019" i="4"/>
  <c r="L1011" i="4"/>
  <c r="M1011" i="4"/>
  <c r="N1011" i="4"/>
  <c r="L1007" i="4"/>
  <c r="M1007" i="4"/>
  <c r="N1007" i="4"/>
  <c r="L991" i="4"/>
  <c r="M991" i="4"/>
  <c r="N991" i="4"/>
  <c r="L987" i="4"/>
  <c r="M987" i="4"/>
  <c r="N987" i="4"/>
  <c r="L979" i="4"/>
  <c r="M979" i="4"/>
  <c r="N979" i="4"/>
  <c r="L975" i="4"/>
  <c r="M975" i="4"/>
  <c r="N975" i="4"/>
  <c r="N959" i="4"/>
  <c r="L959" i="4"/>
  <c r="M959" i="4"/>
  <c r="N955" i="4"/>
  <c r="L955" i="4"/>
  <c r="M955" i="4"/>
  <c r="N947" i="4"/>
  <c r="L947" i="4"/>
  <c r="M947" i="4"/>
  <c r="N943" i="4"/>
  <c r="L943" i="4"/>
  <c r="M943" i="4"/>
  <c r="N920" i="4"/>
  <c r="L920" i="4"/>
  <c r="M920" i="4"/>
  <c r="N916" i="4"/>
  <c r="L916" i="4"/>
  <c r="M916" i="4"/>
  <c r="N908" i="4"/>
  <c r="L908" i="4"/>
  <c r="M908" i="4"/>
  <c r="N904" i="4"/>
  <c r="L904" i="4"/>
  <c r="M904" i="4"/>
  <c r="N888" i="4"/>
  <c r="L888" i="4"/>
  <c r="M888" i="4"/>
  <c r="N876" i="4"/>
  <c r="L876" i="4"/>
  <c r="M876" i="4"/>
  <c r="N868" i="4"/>
  <c r="L868" i="4"/>
  <c r="M868" i="4"/>
  <c r="N864" i="4"/>
  <c r="L864" i="4"/>
  <c r="M864" i="4"/>
  <c r="N848" i="4"/>
  <c r="L848" i="4"/>
  <c r="M848" i="4"/>
  <c r="N844" i="4"/>
  <c r="L844" i="4"/>
  <c r="M844" i="4"/>
  <c r="N836" i="4"/>
  <c r="L836" i="4"/>
  <c r="M836" i="4"/>
  <c r="N789" i="4"/>
  <c r="L789" i="4"/>
  <c r="M789" i="4"/>
  <c r="N773" i="4"/>
  <c r="L773" i="4"/>
  <c r="M773" i="4"/>
  <c r="N769" i="4"/>
  <c r="L769" i="4"/>
  <c r="M769" i="4"/>
  <c r="N761" i="4"/>
  <c r="L761" i="4"/>
  <c r="M761" i="4"/>
  <c r="N755" i="4"/>
  <c r="L755" i="4"/>
  <c r="M755" i="4"/>
  <c r="N718" i="4"/>
  <c r="L718" i="4"/>
  <c r="M718" i="4"/>
  <c r="N713" i="4"/>
  <c r="L713" i="4"/>
  <c r="M713" i="4"/>
  <c r="M705" i="4"/>
  <c r="N705" i="4"/>
  <c r="L705" i="4"/>
  <c r="L660" i="4"/>
  <c r="N660" i="4"/>
  <c r="M660" i="4"/>
  <c r="L641" i="4"/>
  <c r="N641" i="4"/>
  <c r="M641" i="4"/>
  <c r="M636" i="4"/>
  <c r="N636" i="4"/>
  <c r="L636" i="4"/>
  <c r="M628" i="4"/>
  <c r="N628" i="4"/>
  <c r="L628" i="4"/>
  <c r="L624" i="4"/>
  <c r="N624" i="4"/>
  <c r="M624" i="4"/>
  <c r="M572" i="4"/>
  <c r="N572" i="4"/>
  <c r="L572" i="4"/>
  <c r="M563" i="4"/>
  <c r="N563" i="4"/>
  <c r="L563" i="4"/>
  <c r="M547" i="4"/>
  <c r="N547" i="4"/>
  <c r="L547" i="4"/>
  <c r="M539" i="4"/>
  <c r="N539" i="4"/>
  <c r="L539" i="4"/>
  <c r="M429" i="4"/>
  <c r="N429" i="4"/>
  <c r="L429" i="4"/>
  <c r="M421" i="4"/>
  <c r="N421" i="4"/>
  <c r="L421" i="4"/>
  <c r="N923" i="4"/>
  <c r="L923" i="4"/>
  <c r="M923" i="4"/>
  <c r="N885" i="4"/>
  <c r="L885" i="4"/>
  <c r="M885" i="4"/>
  <c r="N823" i="4"/>
  <c r="L823" i="4"/>
  <c r="M823" i="4"/>
  <c r="N819" i="4"/>
  <c r="L819" i="4"/>
  <c r="M819" i="4"/>
  <c r="N811" i="4"/>
  <c r="L811" i="4"/>
  <c r="M811" i="4"/>
  <c r="N807" i="4"/>
  <c r="L807" i="4"/>
  <c r="M807" i="4"/>
  <c r="N790" i="4"/>
  <c r="L790" i="4"/>
  <c r="M790" i="4"/>
  <c r="N751" i="4"/>
  <c r="L751" i="4"/>
  <c r="M751" i="4"/>
  <c r="N743" i="4"/>
  <c r="L743" i="4"/>
  <c r="M743" i="4"/>
  <c r="N739" i="4"/>
  <c r="L739" i="4"/>
  <c r="M739" i="4"/>
  <c r="N695" i="4"/>
  <c r="L695" i="4"/>
  <c r="M695" i="4"/>
  <c r="N691" i="4"/>
  <c r="L691" i="4"/>
  <c r="M691" i="4"/>
  <c r="N683" i="4"/>
  <c r="L683" i="4"/>
  <c r="M683" i="4"/>
  <c r="N679" i="4"/>
  <c r="L679" i="4"/>
  <c r="M679" i="4"/>
  <c r="N662" i="4"/>
  <c r="L662" i="4"/>
  <c r="M662" i="4"/>
  <c r="N655" i="4"/>
  <c r="L655" i="4"/>
  <c r="M655" i="4"/>
  <c r="M592" i="4"/>
  <c r="N592" i="4"/>
  <c r="L592" i="4"/>
  <c r="M570" i="4"/>
  <c r="N570" i="4"/>
  <c r="L570" i="4"/>
  <c r="M538" i="4"/>
  <c r="N538" i="4"/>
  <c r="L538" i="4"/>
  <c r="M519" i="4"/>
  <c r="N519" i="4"/>
  <c r="L519" i="4"/>
  <c r="M436" i="4"/>
  <c r="N436" i="4"/>
  <c r="L436" i="4"/>
  <c r="M428" i="4"/>
  <c r="N428" i="4"/>
  <c r="L428" i="4"/>
  <c r="L607" i="4"/>
  <c r="N607" i="4"/>
  <c r="M607" i="4"/>
  <c r="L603" i="4"/>
  <c r="N603" i="4"/>
  <c r="M603" i="4"/>
  <c r="N598" i="4"/>
  <c r="L598" i="4"/>
  <c r="M598" i="4"/>
  <c r="L571" i="4"/>
  <c r="N571" i="4"/>
  <c r="M571" i="4"/>
  <c r="N502" i="4"/>
  <c r="L502" i="4"/>
  <c r="M502" i="4"/>
  <c r="N498" i="4"/>
  <c r="L498" i="4"/>
  <c r="M498" i="4"/>
  <c r="N490" i="4"/>
  <c r="L490" i="4"/>
  <c r="M490" i="4"/>
  <c r="N486" i="4"/>
  <c r="L486" i="4"/>
  <c r="M486" i="4"/>
  <c r="N474" i="4"/>
  <c r="L474" i="4"/>
  <c r="M474" i="4"/>
  <c r="N470" i="4"/>
  <c r="L470" i="4"/>
  <c r="M470" i="4"/>
  <c r="N458" i="4"/>
  <c r="L458" i="4"/>
  <c r="M458" i="4"/>
  <c r="N454" i="4"/>
  <c r="L454" i="4"/>
  <c r="M454" i="4"/>
  <c r="N442" i="4"/>
  <c r="L442" i="4"/>
  <c r="M442" i="4"/>
  <c r="M400" i="4"/>
  <c r="N400" i="4"/>
  <c r="L400" i="4"/>
  <c r="M388" i="4"/>
  <c r="N388" i="4"/>
  <c r="L388" i="4"/>
  <c r="M342" i="4"/>
  <c r="N342" i="4"/>
  <c r="L342" i="4"/>
  <c r="M322" i="4"/>
  <c r="N322" i="4"/>
  <c r="L322" i="4"/>
  <c r="M252" i="4"/>
  <c r="N252" i="4"/>
  <c r="L252" i="4"/>
  <c r="M225" i="4"/>
  <c r="N225" i="4"/>
  <c r="L225" i="4"/>
  <c r="M175" i="4"/>
  <c r="N175" i="4"/>
  <c r="L175" i="4"/>
  <c r="N415" i="4"/>
  <c r="L415" i="4"/>
  <c r="M415" i="4"/>
  <c r="N411" i="4"/>
  <c r="L411" i="4"/>
  <c r="M411" i="4"/>
  <c r="N383" i="4"/>
  <c r="L383" i="4"/>
  <c r="M383" i="4"/>
  <c r="N379" i="4"/>
  <c r="L379" i="4"/>
  <c r="M379" i="4"/>
  <c r="N367" i="4"/>
  <c r="L367" i="4"/>
  <c r="M367" i="4"/>
  <c r="N363" i="4"/>
  <c r="L363" i="4"/>
  <c r="M363" i="4"/>
  <c r="N351" i="4"/>
  <c r="L351" i="4"/>
  <c r="M351" i="4"/>
  <c r="N347" i="4"/>
  <c r="L347" i="4"/>
  <c r="M347" i="4"/>
  <c r="N318" i="4"/>
  <c r="L318" i="4"/>
  <c r="M318" i="4"/>
  <c r="N314" i="4"/>
  <c r="L314" i="4"/>
  <c r="M314" i="4"/>
  <c r="N302" i="4"/>
  <c r="L302" i="4"/>
  <c r="M302" i="4"/>
  <c r="N298" i="4"/>
  <c r="L298" i="4"/>
  <c r="M298" i="4"/>
  <c r="N286" i="4"/>
  <c r="L286" i="4"/>
  <c r="M286" i="4"/>
  <c r="N282" i="4"/>
  <c r="L282" i="4"/>
  <c r="M282" i="4"/>
  <c r="N270" i="4"/>
  <c r="L270" i="4"/>
  <c r="M270" i="4"/>
  <c r="N266" i="4"/>
  <c r="L266" i="4"/>
  <c r="M266" i="4"/>
  <c r="N254" i="4"/>
  <c r="L254" i="4"/>
  <c r="M254" i="4"/>
  <c r="M247" i="4"/>
  <c r="N247" i="4"/>
  <c r="L247" i="4"/>
  <c r="M220" i="4"/>
  <c r="N220" i="4"/>
  <c r="L220" i="4"/>
  <c r="M170" i="4"/>
  <c r="N170" i="4"/>
  <c r="L170" i="4"/>
  <c r="N217" i="4"/>
  <c r="L217" i="4"/>
  <c r="M217" i="4"/>
  <c r="N213" i="4"/>
  <c r="L213" i="4"/>
  <c r="M213" i="4"/>
  <c r="N201" i="4"/>
  <c r="L201" i="4"/>
  <c r="M201" i="4"/>
  <c r="N197" i="4"/>
  <c r="L197" i="4"/>
  <c r="M197" i="4"/>
  <c r="N185" i="4"/>
  <c r="L185" i="4"/>
  <c r="M185" i="4"/>
  <c r="N181" i="4"/>
  <c r="L181" i="4"/>
  <c r="M181" i="4"/>
  <c r="M61" i="4"/>
  <c r="N61" i="4"/>
  <c r="L61" i="4"/>
  <c r="M47" i="4"/>
  <c r="N47" i="4"/>
  <c r="L47" i="4"/>
  <c r="N149" i="4"/>
  <c r="L149" i="4"/>
  <c r="M149" i="4"/>
  <c r="N141" i="4"/>
  <c r="L141" i="4"/>
  <c r="M141" i="4"/>
  <c r="N133" i="4"/>
  <c r="L133" i="4"/>
  <c r="M133" i="4"/>
  <c r="N125" i="4"/>
  <c r="L125" i="4"/>
  <c r="M125" i="4"/>
  <c r="N117" i="4"/>
  <c r="L117" i="4"/>
  <c r="M117" i="4"/>
  <c r="N109" i="4"/>
  <c r="L109" i="4"/>
  <c r="M109" i="4"/>
  <c r="N101" i="4"/>
  <c r="L101" i="4"/>
  <c r="M101" i="4"/>
  <c r="N93" i="4"/>
  <c r="L93" i="4"/>
  <c r="M93" i="4"/>
  <c r="N85" i="4"/>
  <c r="L85" i="4"/>
  <c r="M85" i="4"/>
  <c r="N77" i="4"/>
  <c r="L77" i="4"/>
  <c r="M77" i="4"/>
  <c r="M44" i="4"/>
  <c r="N44" i="4"/>
  <c r="L44" i="4"/>
  <c r="M34" i="4"/>
  <c r="N34" i="4"/>
  <c r="L34" i="4"/>
  <c r="M26" i="4"/>
  <c r="N26" i="4"/>
  <c r="L26" i="4"/>
  <c r="M18" i="4"/>
  <c r="N18" i="4"/>
  <c r="L18" i="4"/>
  <c r="M6" i="4"/>
  <c r="N6" i="4"/>
  <c r="L6" i="4"/>
  <c r="N11" i="4"/>
  <c r="L11" i="4"/>
  <c r="M11" i="4"/>
  <c r="N1265" i="4"/>
  <c r="L1265" i="4"/>
  <c r="M1265" i="4"/>
  <c r="N1257" i="4"/>
  <c r="L1257" i="4"/>
  <c r="M1257" i="4"/>
  <c r="N1249" i="4"/>
  <c r="L1249" i="4"/>
  <c r="M1249" i="4"/>
  <c r="N1241" i="4"/>
  <c r="L1241" i="4"/>
  <c r="M1241" i="4"/>
  <c r="N1233" i="4"/>
  <c r="L1233" i="4"/>
  <c r="M1233" i="4"/>
  <c r="N1225" i="4"/>
  <c r="L1225" i="4"/>
  <c r="M1225" i="4"/>
  <c r="N1217" i="4"/>
  <c r="L1217" i="4"/>
  <c r="M1217" i="4"/>
  <c r="N1209" i="4"/>
  <c r="L1209" i="4"/>
  <c r="M1209" i="4"/>
  <c r="N1201" i="4"/>
  <c r="L1201" i="4"/>
  <c r="M1201" i="4"/>
  <c r="N1193" i="4"/>
  <c r="L1193" i="4"/>
  <c r="M1193" i="4"/>
  <c r="N1185" i="4"/>
  <c r="L1185" i="4"/>
  <c r="M1185" i="4"/>
  <c r="N1177" i="4"/>
  <c r="L1177" i="4"/>
  <c r="M1177" i="4"/>
  <c r="N1169" i="4"/>
  <c r="L1169" i="4"/>
  <c r="M1169" i="4"/>
  <c r="N1161" i="4"/>
  <c r="L1161" i="4"/>
  <c r="M1161" i="4"/>
  <c r="N1141" i="4"/>
  <c r="L1141" i="4"/>
  <c r="M1141" i="4"/>
  <c r="N1119" i="4"/>
  <c r="L1119" i="4"/>
  <c r="M1119" i="4"/>
  <c r="N1111" i="4"/>
  <c r="L1111" i="4"/>
  <c r="M1111" i="4"/>
  <c r="N1056" i="4"/>
  <c r="L1056" i="4"/>
  <c r="M1056" i="4"/>
  <c r="N1040" i="4"/>
  <c r="L1040" i="4"/>
  <c r="M1040" i="4"/>
  <c r="N1152" i="4"/>
  <c r="L1152" i="4"/>
  <c r="M1152" i="4"/>
  <c r="N1139" i="4"/>
  <c r="L1139" i="4"/>
  <c r="M1139" i="4"/>
  <c r="N1130" i="4"/>
  <c r="L1130" i="4"/>
  <c r="M1130" i="4"/>
  <c r="N1102" i="4"/>
  <c r="L1102" i="4"/>
  <c r="M1102" i="4"/>
  <c r="N1094" i="4"/>
  <c r="L1094" i="4"/>
  <c r="M1094" i="4"/>
  <c r="N1086" i="4"/>
  <c r="L1086" i="4"/>
  <c r="M1086" i="4"/>
  <c r="N1078" i="4"/>
  <c r="L1078" i="4"/>
  <c r="M1078" i="4"/>
  <c r="N1070" i="4"/>
  <c r="L1070" i="4"/>
  <c r="M1070" i="4"/>
  <c r="N1062" i="4"/>
  <c r="L1062" i="4"/>
  <c r="M1062" i="4"/>
  <c r="M1045" i="4"/>
  <c r="N1045" i="4"/>
  <c r="L1045" i="4"/>
  <c r="N1034" i="4"/>
  <c r="L1034" i="4"/>
  <c r="M1034" i="4"/>
  <c r="N1026" i="4"/>
  <c r="L1026" i="4"/>
  <c r="M1026" i="4"/>
  <c r="N1018" i="4"/>
  <c r="L1018" i="4"/>
  <c r="M1018" i="4"/>
  <c r="N1010" i="4"/>
  <c r="L1010" i="4"/>
  <c r="M1010" i="4"/>
  <c r="N1002" i="4"/>
  <c r="L1002" i="4"/>
  <c r="M1002" i="4"/>
  <c r="N994" i="4"/>
  <c r="L994" i="4"/>
  <c r="M994" i="4"/>
  <c r="N986" i="4"/>
  <c r="L986" i="4"/>
  <c r="M986" i="4"/>
  <c r="N978" i="4"/>
  <c r="L978" i="4"/>
  <c r="M978" i="4"/>
  <c r="M970" i="4"/>
  <c r="N970" i="4"/>
  <c r="L970" i="4"/>
  <c r="M962" i="4"/>
  <c r="N962" i="4"/>
  <c r="L962" i="4"/>
  <c r="M954" i="4"/>
  <c r="N954" i="4"/>
  <c r="L954" i="4"/>
  <c r="M946" i="4"/>
  <c r="N946" i="4"/>
  <c r="L946" i="4"/>
  <c r="M938" i="4"/>
  <c r="N938" i="4"/>
  <c r="L938" i="4"/>
  <c r="M930" i="4"/>
  <c r="N930" i="4"/>
  <c r="L930" i="4"/>
  <c r="M915" i="4"/>
  <c r="N915" i="4"/>
  <c r="L915" i="4"/>
  <c r="M907" i="4"/>
  <c r="N907" i="4"/>
  <c r="L907" i="4"/>
  <c r="M899" i="4"/>
  <c r="N899" i="4"/>
  <c r="L899" i="4"/>
  <c r="M891" i="4"/>
  <c r="N891" i="4"/>
  <c r="L891" i="4"/>
  <c r="M875" i="4"/>
  <c r="N875" i="4"/>
  <c r="L875" i="4"/>
  <c r="M867" i="4"/>
  <c r="N867" i="4"/>
  <c r="L867" i="4"/>
  <c r="M859" i="4"/>
  <c r="N859" i="4"/>
  <c r="L859" i="4"/>
  <c r="M851" i="4"/>
  <c r="N851" i="4"/>
  <c r="L851" i="4"/>
  <c r="M843" i="4"/>
  <c r="N843" i="4"/>
  <c r="L843" i="4"/>
  <c r="M835" i="4"/>
  <c r="N835" i="4"/>
  <c r="L835" i="4"/>
  <c r="M784" i="4"/>
  <c r="N784" i="4"/>
  <c r="L784" i="4"/>
  <c r="M776" i="4"/>
  <c r="N776" i="4"/>
  <c r="L776" i="4"/>
  <c r="M768" i="4"/>
  <c r="N768" i="4"/>
  <c r="L768" i="4"/>
  <c r="M760" i="4"/>
  <c r="N760" i="4"/>
  <c r="L760" i="4"/>
  <c r="M729" i="4"/>
  <c r="N729" i="4"/>
  <c r="L729" i="4"/>
  <c r="M721" i="4"/>
  <c r="N721" i="4"/>
  <c r="L721" i="4"/>
  <c r="N712" i="4"/>
  <c r="L712" i="4"/>
  <c r="M712" i="4"/>
  <c r="N704" i="4"/>
  <c r="L704" i="4"/>
  <c r="M704" i="4"/>
  <c r="N652" i="4"/>
  <c r="L652" i="4"/>
  <c r="M652" i="4"/>
  <c r="N644" i="4"/>
  <c r="L644" i="4"/>
  <c r="M644" i="4"/>
  <c r="N635" i="4"/>
  <c r="L635" i="4"/>
  <c r="M635" i="4"/>
  <c r="N627" i="4"/>
  <c r="L627" i="4"/>
  <c r="M627" i="4"/>
  <c r="N619" i="4"/>
  <c r="L619" i="4"/>
  <c r="M619" i="4"/>
  <c r="N586" i="4"/>
  <c r="L586" i="4"/>
  <c r="M586" i="4"/>
  <c r="N561" i="4"/>
  <c r="L561" i="4"/>
  <c r="M561" i="4"/>
  <c r="N545" i="4"/>
  <c r="L545" i="4"/>
  <c r="M545" i="4"/>
  <c r="M518" i="4"/>
  <c r="N518" i="4"/>
  <c r="L518" i="4"/>
  <c r="M435" i="4"/>
  <c r="N435" i="4"/>
  <c r="L435" i="4"/>
  <c r="M419" i="4"/>
  <c r="N419" i="4"/>
  <c r="L419" i="4"/>
  <c r="N922" i="4"/>
  <c r="L922" i="4"/>
  <c r="M922" i="4"/>
  <c r="N880" i="4"/>
  <c r="L880" i="4"/>
  <c r="M880" i="4"/>
  <c r="N826" i="4"/>
  <c r="L826" i="4"/>
  <c r="M826" i="4"/>
  <c r="N818" i="4"/>
  <c r="L818" i="4"/>
  <c r="M818" i="4"/>
  <c r="N810" i="4"/>
  <c r="L810" i="4"/>
  <c r="M810" i="4"/>
  <c r="N802" i="4"/>
  <c r="L802" i="4"/>
  <c r="M802" i="4"/>
  <c r="N793" i="4"/>
  <c r="L793" i="4"/>
  <c r="M793" i="4"/>
  <c r="N750" i="4"/>
  <c r="L750" i="4"/>
  <c r="M750" i="4"/>
  <c r="N742" i="4"/>
  <c r="L742" i="4"/>
  <c r="M742" i="4"/>
  <c r="N734" i="4"/>
  <c r="L734" i="4"/>
  <c r="M734" i="4"/>
  <c r="N698" i="4"/>
  <c r="L698" i="4"/>
  <c r="M698" i="4"/>
  <c r="N690" i="4"/>
  <c r="L690" i="4"/>
  <c r="M690" i="4"/>
  <c r="N682" i="4"/>
  <c r="L682" i="4"/>
  <c r="M682" i="4"/>
  <c r="N674" i="4"/>
  <c r="L674" i="4"/>
  <c r="M674" i="4"/>
  <c r="N666" i="4"/>
  <c r="L666" i="4"/>
  <c r="M666" i="4"/>
  <c r="N639" i="4"/>
  <c r="L639" i="4"/>
  <c r="M639" i="4"/>
  <c r="M589" i="4"/>
  <c r="N589" i="4"/>
  <c r="L589" i="4"/>
  <c r="M560" i="4"/>
  <c r="N560" i="4"/>
  <c r="L560" i="4"/>
  <c r="M544" i="4"/>
  <c r="N544" i="4"/>
  <c r="L544" i="4"/>
  <c r="M517" i="4"/>
  <c r="N517" i="4"/>
  <c r="L517" i="4"/>
  <c r="M434" i="4"/>
  <c r="N434" i="4"/>
  <c r="L434" i="4"/>
  <c r="M418" i="4"/>
  <c r="N418" i="4"/>
  <c r="L418" i="4"/>
  <c r="L606" i="4"/>
  <c r="N606" i="4"/>
  <c r="M606" i="4"/>
  <c r="N591" i="4"/>
  <c r="L591" i="4"/>
  <c r="M591" i="4"/>
  <c r="N575" i="4"/>
  <c r="L575" i="4"/>
  <c r="M575" i="4"/>
  <c r="L530" i="4"/>
  <c r="N530" i="4"/>
  <c r="M530" i="4"/>
  <c r="N505" i="4"/>
  <c r="L505" i="4"/>
  <c r="M505" i="4"/>
  <c r="N497" i="4"/>
  <c r="L497" i="4"/>
  <c r="M497" i="4"/>
  <c r="N489" i="4"/>
  <c r="L489" i="4"/>
  <c r="M489" i="4"/>
  <c r="N481" i="4"/>
  <c r="L481" i="4"/>
  <c r="M481" i="4"/>
  <c r="N473" i="4"/>
  <c r="L473" i="4"/>
  <c r="M473" i="4"/>
  <c r="N465" i="4"/>
  <c r="L465" i="4"/>
  <c r="M465" i="4"/>
  <c r="N457" i="4"/>
  <c r="L457" i="4"/>
  <c r="M457" i="4"/>
  <c r="N449" i="4"/>
  <c r="L449" i="4"/>
  <c r="M449" i="4"/>
  <c r="N441" i="4"/>
  <c r="L441" i="4"/>
  <c r="M441" i="4"/>
  <c r="M395" i="4"/>
  <c r="N395" i="4"/>
  <c r="L395" i="4"/>
  <c r="M387" i="4"/>
  <c r="N387" i="4"/>
  <c r="L387" i="4"/>
  <c r="M337" i="4"/>
  <c r="N337" i="4"/>
  <c r="L337" i="4"/>
  <c r="M321" i="4"/>
  <c r="N321" i="4"/>
  <c r="L321" i="4"/>
  <c r="M239" i="4"/>
  <c r="N239" i="4"/>
  <c r="L239" i="4"/>
  <c r="M223" i="4"/>
  <c r="N223" i="4"/>
  <c r="L223" i="4"/>
  <c r="M164" i="4"/>
  <c r="N164" i="4"/>
  <c r="L164" i="4"/>
  <c r="N414" i="4"/>
  <c r="L414" i="4"/>
  <c r="M414" i="4"/>
  <c r="N406" i="4"/>
  <c r="L406" i="4"/>
  <c r="M406" i="4"/>
  <c r="N378" i="4"/>
  <c r="L378" i="4"/>
  <c r="M378" i="4"/>
  <c r="N374" i="4"/>
  <c r="L374" i="4"/>
  <c r="M374" i="4"/>
  <c r="N366" i="4"/>
  <c r="L366" i="4"/>
  <c r="M366" i="4"/>
  <c r="N362" i="4"/>
  <c r="L362" i="4"/>
  <c r="M362" i="4"/>
  <c r="N350" i="4"/>
  <c r="L350" i="4"/>
  <c r="M350" i="4"/>
  <c r="N346" i="4"/>
  <c r="L346" i="4"/>
  <c r="M346" i="4"/>
  <c r="N330" i="4"/>
  <c r="L330" i="4"/>
  <c r="M330" i="4"/>
  <c r="N317" i="4"/>
  <c r="L317" i="4"/>
  <c r="M317" i="4"/>
  <c r="N313" i="4"/>
  <c r="L313" i="4"/>
  <c r="M313" i="4"/>
  <c r="N297" i="4"/>
  <c r="L297" i="4"/>
  <c r="M297" i="4"/>
  <c r="N293" i="4"/>
  <c r="L293" i="4"/>
  <c r="M293" i="4"/>
  <c r="N281" i="4"/>
  <c r="L281" i="4"/>
  <c r="M281" i="4"/>
  <c r="N269" i="4"/>
  <c r="L269" i="4"/>
  <c r="M269" i="4"/>
  <c r="N265" i="4"/>
  <c r="L265" i="4"/>
  <c r="M265" i="4"/>
  <c r="N261" i="4"/>
  <c r="L261" i="4"/>
  <c r="M261" i="4"/>
  <c r="M245" i="4"/>
  <c r="N245" i="4"/>
  <c r="L245" i="4"/>
  <c r="M168" i="4"/>
  <c r="N168" i="4"/>
  <c r="L168" i="4"/>
  <c r="M161" i="4"/>
  <c r="N161" i="4"/>
  <c r="L161" i="4"/>
  <c r="N212" i="4"/>
  <c r="L212" i="4"/>
  <c r="M212" i="4"/>
  <c r="N200" i="4"/>
  <c r="L200" i="4"/>
  <c r="M200" i="4"/>
  <c r="N196" i="4"/>
  <c r="L196" i="4"/>
  <c r="M196" i="4"/>
  <c r="N192" i="4"/>
  <c r="L192" i="4"/>
  <c r="M192" i="4"/>
  <c r="N184" i="4"/>
  <c r="L184" i="4"/>
  <c r="M184" i="4"/>
  <c r="N180" i="4"/>
  <c r="L180" i="4"/>
  <c r="M180" i="4"/>
  <c r="M60" i="4"/>
  <c r="N60" i="4"/>
  <c r="L60" i="4"/>
  <c r="M56" i="4"/>
  <c r="N56" i="4"/>
  <c r="L56" i="4"/>
  <c r="N152" i="4"/>
  <c r="L152" i="4"/>
  <c r="M152" i="4"/>
  <c r="N148" i="4"/>
  <c r="L148" i="4"/>
  <c r="M148" i="4"/>
  <c r="N136" i="4"/>
  <c r="L136" i="4"/>
  <c r="M136" i="4"/>
  <c r="N132" i="4"/>
  <c r="L132" i="4"/>
  <c r="M132" i="4"/>
  <c r="N128" i="4"/>
  <c r="L128" i="4"/>
  <c r="M128" i="4"/>
  <c r="N116" i="4"/>
  <c r="L116" i="4"/>
  <c r="M116" i="4"/>
  <c r="N100" i="4"/>
  <c r="L100" i="4"/>
  <c r="M100" i="4"/>
  <c r="N96" i="4"/>
  <c r="L96" i="4"/>
  <c r="M96" i="4"/>
  <c r="N88" i="4"/>
  <c r="L88" i="4"/>
  <c r="M88" i="4"/>
  <c r="N84" i="4"/>
  <c r="L84" i="4"/>
  <c r="M84" i="4"/>
  <c r="M42" i="4"/>
  <c r="N42" i="4"/>
  <c r="L42" i="4"/>
  <c r="L35" i="4"/>
  <c r="M35" i="4"/>
  <c r="N35" i="4"/>
  <c r="M25" i="4"/>
  <c r="N25" i="4"/>
  <c r="L25" i="4"/>
  <c r="L8" i="4"/>
  <c r="M8" i="4"/>
  <c r="N8" i="4"/>
  <c r="N12" i="4"/>
  <c r="M12" i="4"/>
  <c r="L12" i="4"/>
  <c r="M23" i="4"/>
  <c r="N23" i="4"/>
  <c r="L23" i="4"/>
  <c r="N10" i="4"/>
  <c r="L10" i="4"/>
  <c r="M10" i="4"/>
  <c r="N1266" i="4"/>
  <c r="L1266" i="4"/>
  <c r="M1266" i="4"/>
  <c r="N1258" i="4"/>
  <c r="L1258" i="4"/>
  <c r="M1258" i="4"/>
  <c r="N1250" i="4"/>
  <c r="L1250" i="4"/>
  <c r="M1250" i="4"/>
  <c r="N1242" i="4"/>
  <c r="L1242" i="4"/>
  <c r="M1242" i="4"/>
  <c r="N1234" i="4"/>
  <c r="L1234" i="4"/>
  <c r="M1234" i="4"/>
  <c r="N1226" i="4"/>
  <c r="L1226" i="4"/>
  <c r="M1226" i="4"/>
  <c r="N1218" i="4"/>
  <c r="L1218" i="4"/>
  <c r="M1218" i="4"/>
  <c r="N1210" i="4"/>
  <c r="L1210" i="4"/>
  <c r="M1210" i="4"/>
  <c r="M1202" i="4"/>
  <c r="N1202" i="4"/>
  <c r="L1202" i="4"/>
  <c r="M1194" i="4"/>
  <c r="N1194" i="4"/>
  <c r="L1194" i="4"/>
  <c r="M1186" i="4"/>
  <c r="N1186" i="4"/>
  <c r="L1186" i="4"/>
  <c r="M1178" i="4"/>
  <c r="N1178" i="4"/>
  <c r="L1178" i="4"/>
  <c r="M1170" i="4"/>
  <c r="N1170" i="4"/>
  <c r="L1170" i="4"/>
  <c r="M1162" i="4"/>
  <c r="N1162" i="4"/>
  <c r="L1162" i="4"/>
  <c r="M1142" i="4"/>
  <c r="N1142" i="4"/>
  <c r="L1142" i="4"/>
  <c r="M1120" i="4"/>
  <c r="N1120" i="4"/>
  <c r="L1120" i="4"/>
  <c r="M1112" i="4"/>
  <c r="N1112" i="4"/>
  <c r="L1112" i="4"/>
  <c r="M1058" i="4"/>
  <c r="N1058" i="4"/>
  <c r="L1058" i="4"/>
  <c r="M1042" i="4"/>
  <c r="N1042" i="4"/>
  <c r="L1042" i="4"/>
  <c r="N1151" i="4"/>
  <c r="L1151" i="4"/>
  <c r="M1151" i="4"/>
  <c r="N1137" i="4"/>
  <c r="L1137" i="4"/>
  <c r="M1137" i="4"/>
  <c r="N1129" i="4"/>
  <c r="L1129" i="4"/>
  <c r="M1129" i="4"/>
  <c r="N1101" i="4"/>
  <c r="L1101" i="4"/>
  <c r="M1101" i="4"/>
  <c r="N1093" i="4"/>
  <c r="L1093" i="4"/>
  <c r="M1093" i="4"/>
  <c r="N1085" i="4"/>
  <c r="L1085" i="4"/>
  <c r="M1085" i="4"/>
  <c r="N1077" i="4"/>
  <c r="L1077" i="4"/>
  <c r="M1077" i="4"/>
  <c r="N1069" i="4"/>
  <c r="L1069" i="4"/>
  <c r="M1069" i="4"/>
  <c r="M1059" i="4"/>
  <c r="N1059" i="4"/>
  <c r="L1059" i="4"/>
  <c r="M1043" i="4"/>
  <c r="N1043" i="4"/>
  <c r="L1043" i="4"/>
  <c r="N1033" i="4"/>
  <c r="L1033" i="4"/>
  <c r="M1033" i="4"/>
  <c r="N1025" i="4"/>
  <c r="L1025" i="4"/>
  <c r="M1025" i="4"/>
  <c r="N1017" i="4"/>
  <c r="L1017" i="4"/>
  <c r="M1017" i="4"/>
  <c r="N1009" i="4"/>
  <c r="L1009" i="4"/>
  <c r="M1009" i="4"/>
  <c r="N1001" i="4"/>
  <c r="L1001" i="4"/>
  <c r="M1001" i="4"/>
  <c r="N993" i="4"/>
  <c r="L993" i="4"/>
  <c r="M993" i="4"/>
  <c r="N985" i="4"/>
  <c r="L985" i="4"/>
  <c r="M985" i="4"/>
  <c r="N977" i="4"/>
  <c r="L977" i="4"/>
  <c r="M977" i="4"/>
  <c r="M969" i="4"/>
  <c r="N969" i="4"/>
  <c r="L969" i="4"/>
  <c r="M961" i="4"/>
  <c r="N961" i="4"/>
  <c r="L961" i="4"/>
  <c r="M953" i="4"/>
  <c r="N953" i="4"/>
  <c r="L953" i="4"/>
  <c r="M945" i="4"/>
  <c r="N945" i="4"/>
  <c r="L945" i="4"/>
  <c r="M937" i="4"/>
  <c r="N937" i="4"/>
  <c r="L937" i="4"/>
  <c r="M929" i="4"/>
  <c r="N929" i="4"/>
  <c r="L929" i="4"/>
  <c r="M914" i="4"/>
  <c r="N914" i="4"/>
  <c r="L914" i="4"/>
  <c r="M906" i="4"/>
  <c r="N906" i="4"/>
  <c r="L906" i="4"/>
  <c r="M898" i="4"/>
  <c r="N898" i="4"/>
  <c r="L898" i="4"/>
  <c r="M890" i="4"/>
  <c r="N890" i="4"/>
  <c r="L890" i="4"/>
  <c r="M874" i="4"/>
  <c r="N874" i="4"/>
  <c r="L874" i="4"/>
  <c r="M866" i="4"/>
  <c r="N866" i="4"/>
  <c r="L866" i="4"/>
  <c r="M858" i="4"/>
  <c r="N858" i="4"/>
  <c r="L858" i="4"/>
  <c r="M850" i="4"/>
  <c r="N850" i="4"/>
  <c r="L850" i="4"/>
  <c r="M842" i="4"/>
  <c r="N842" i="4"/>
  <c r="L842" i="4"/>
  <c r="M834" i="4"/>
  <c r="N834" i="4"/>
  <c r="L834" i="4"/>
  <c r="M783" i="4"/>
  <c r="N783" i="4"/>
  <c r="L783" i="4"/>
  <c r="M775" i="4"/>
  <c r="N775" i="4"/>
  <c r="L775" i="4"/>
  <c r="M767" i="4"/>
  <c r="N767" i="4"/>
  <c r="L767" i="4"/>
  <c r="M759" i="4"/>
  <c r="N759" i="4"/>
  <c r="L759" i="4"/>
  <c r="M728" i="4"/>
  <c r="N728" i="4"/>
  <c r="L728" i="4"/>
  <c r="M720" i="4"/>
  <c r="N720" i="4"/>
  <c r="L720" i="4"/>
  <c r="M711" i="4"/>
  <c r="N711" i="4"/>
  <c r="L711" i="4"/>
  <c r="N703" i="4"/>
  <c r="L703" i="4"/>
  <c r="M703" i="4"/>
  <c r="N651" i="4"/>
  <c r="L651" i="4"/>
  <c r="M651" i="4"/>
  <c r="N643" i="4"/>
  <c r="L643" i="4"/>
  <c r="M643" i="4"/>
  <c r="N634" i="4"/>
  <c r="L634" i="4"/>
  <c r="M634" i="4"/>
  <c r="N626" i="4"/>
  <c r="L626" i="4"/>
  <c r="M626" i="4"/>
  <c r="N617" i="4"/>
  <c r="L617" i="4"/>
  <c r="M617" i="4"/>
  <c r="N585" i="4"/>
  <c r="L585" i="4"/>
  <c r="M585" i="4"/>
  <c r="N559" i="4"/>
  <c r="L559" i="4"/>
  <c r="M559" i="4"/>
  <c r="N543" i="4"/>
  <c r="L543" i="4"/>
  <c r="M543" i="4"/>
  <c r="N516" i="4"/>
  <c r="L516" i="4"/>
  <c r="M516" i="4"/>
  <c r="N433" i="4"/>
  <c r="L433" i="4"/>
  <c r="M433" i="4"/>
  <c r="N417" i="4"/>
  <c r="L417" i="4"/>
  <c r="M417" i="4"/>
  <c r="L887" i="4"/>
  <c r="M887" i="4"/>
  <c r="N887" i="4"/>
  <c r="L833" i="4"/>
  <c r="M833" i="4"/>
  <c r="N833" i="4"/>
  <c r="L825" i="4"/>
  <c r="M825" i="4"/>
  <c r="N825" i="4"/>
  <c r="L817" i="4"/>
  <c r="M817" i="4"/>
  <c r="N817" i="4"/>
  <c r="L809" i="4"/>
  <c r="M809" i="4"/>
  <c r="N809" i="4"/>
  <c r="L800" i="4"/>
  <c r="M800" i="4"/>
  <c r="N800" i="4"/>
  <c r="L792" i="4"/>
  <c r="M792" i="4"/>
  <c r="N792" i="4"/>
  <c r="L749" i="4"/>
  <c r="M749" i="4"/>
  <c r="N749" i="4"/>
  <c r="L741" i="4"/>
  <c r="M741" i="4"/>
  <c r="N741" i="4"/>
  <c r="L733" i="4"/>
  <c r="M733" i="4"/>
  <c r="N733" i="4"/>
  <c r="L697" i="4"/>
  <c r="M697" i="4"/>
  <c r="N697" i="4"/>
  <c r="L689" i="4"/>
  <c r="M689" i="4"/>
  <c r="N689" i="4"/>
  <c r="L681" i="4"/>
  <c r="M681" i="4"/>
  <c r="N681" i="4"/>
  <c r="L673" i="4"/>
  <c r="M673" i="4"/>
  <c r="N673" i="4"/>
  <c r="L665" i="4"/>
  <c r="M665" i="4"/>
  <c r="N665" i="4"/>
  <c r="L618" i="4"/>
  <c r="M618" i="4"/>
  <c r="N618" i="4"/>
  <c r="N587" i="4"/>
  <c r="L587" i="4"/>
  <c r="M587" i="4"/>
  <c r="N558" i="4"/>
  <c r="L558" i="4"/>
  <c r="M558" i="4"/>
  <c r="N523" i="4"/>
  <c r="L523" i="4"/>
  <c r="M523" i="4"/>
  <c r="N507" i="4"/>
  <c r="L507" i="4"/>
  <c r="M507" i="4"/>
  <c r="N424" i="4"/>
  <c r="L424" i="4"/>
  <c r="M424" i="4"/>
  <c r="N609" i="4"/>
  <c r="M609" i="4"/>
  <c r="L609" i="4"/>
  <c r="N601" i="4"/>
  <c r="M601" i="4"/>
  <c r="L601" i="4"/>
  <c r="N579" i="4"/>
  <c r="M579" i="4"/>
  <c r="L579" i="4"/>
  <c r="N533" i="4"/>
  <c r="M533" i="4"/>
  <c r="L533" i="4"/>
  <c r="N525" i="4"/>
  <c r="M525" i="4"/>
  <c r="L525" i="4"/>
  <c r="L500" i="4"/>
  <c r="M500" i="4"/>
  <c r="N500" i="4"/>
  <c r="L492" i="4"/>
  <c r="M492" i="4"/>
  <c r="N492" i="4"/>
  <c r="L484" i="4"/>
  <c r="M484" i="4"/>
  <c r="N484" i="4"/>
  <c r="L476" i="4"/>
  <c r="M476" i="4"/>
  <c r="N476" i="4"/>
  <c r="L468" i="4"/>
  <c r="M468" i="4"/>
  <c r="N468" i="4"/>
  <c r="L460" i="4"/>
  <c r="M460" i="4"/>
  <c r="N460" i="4"/>
  <c r="L452" i="4"/>
  <c r="M452" i="4"/>
  <c r="N452" i="4"/>
  <c r="L444" i="4"/>
  <c r="M444" i="4"/>
  <c r="N444" i="4"/>
  <c r="N398" i="4"/>
  <c r="L398" i="4"/>
  <c r="M398" i="4"/>
  <c r="N390" i="4"/>
  <c r="L390" i="4"/>
  <c r="M390" i="4"/>
  <c r="N340" i="4"/>
  <c r="L340" i="4"/>
  <c r="M340" i="4"/>
  <c r="N332" i="4"/>
  <c r="L332" i="4"/>
  <c r="M332" i="4"/>
  <c r="N248" i="4"/>
  <c r="L248" i="4"/>
  <c r="M248" i="4"/>
  <c r="N229" i="4"/>
  <c r="L229" i="4"/>
  <c r="M229" i="4"/>
  <c r="N171" i="4"/>
  <c r="L171" i="4"/>
  <c r="M171" i="4"/>
  <c r="N154" i="4"/>
  <c r="L154" i="4"/>
  <c r="M154" i="4"/>
  <c r="L409" i="4"/>
  <c r="M409" i="4"/>
  <c r="N409" i="4"/>
  <c r="L385" i="4"/>
  <c r="M385" i="4"/>
  <c r="N385" i="4"/>
  <c r="L377" i="4"/>
  <c r="M377" i="4"/>
  <c r="N377" i="4"/>
  <c r="L369" i="4"/>
  <c r="M369" i="4"/>
  <c r="N369" i="4"/>
  <c r="L361" i="4"/>
  <c r="M361" i="4"/>
  <c r="N361" i="4"/>
  <c r="L353" i="4"/>
  <c r="M353" i="4"/>
  <c r="N353" i="4"/>
  <c r="L345" i="4"/>
  <c r="M345" i="4"/>
  <c r="N345" i="4"/>
  <c r="L325" i="4"/>
  <c r="M325" i="4"/>
  <c r="N325" i="4"/>
  <c r="L312" i="4"/>
  <c r="M312" i="4"/>
  <c r="N312" i="4"/>
  <c r="L304" i="4"/>
  <c r="M304" i="4"/>
  <c r="N304" i="4"/>
  <c r="L296" i="4"/>
  <c r="M296" i="4"/>
  <c r="N296" i="4"/>
  <c r="L288" i="4"/>
  <c r="M288" i="4"/>
  <c r="N288" i="4"/>
  <c r="L280" i="4"/>
  <c r="M280" i="4"/>
  <c r="N280" i="4"/>
  <c r="L272" i="4"/>
  <c r="M272" i="4"/>
  <c r="N272" i="4"/>
  <c r="L264" i="4"/>
  <c r="M264" i="4"/>
  <c r="N264" i="4"/>
  <c r="L256" i="4"/>
  <c r="M256" i="4"/>
  <c r="N256" i="4"/>
  <c r="N240" i="4"/>
  <c r="L240" i="4"/>
  <c r="M240" i="4"/>
  <c r="N224" i="4"/>
  <c r="L224" i="4"/>
  <c r="M224" i="4"/>
  <c r="N166" i="4"/>
  <c r="L166" i="4"/>
  <c r="M166" i="4"/>
  <c r="L243" i="4"/>
  <c r="M243" i="4"/>
  <c r="N243" i="4"/>
  <c r="L211" i="4"/>
  <c r="M211" i="4"/>
  <c r="N211" i="4"/>
  <c r="L203" i="4"/>
  <c r="M203" i="4"/>
  <c r="N203" i="4"/>
  <c r="L195" i="4"/>
  <c r="M195" i="4"/>
  <c r="N195" i="4"/>
  <c r="L187" i="4"/>
  <c r="M187" i="4"/>
  <c r="N187" i="4"/>
  <c r="L179" i="4"/>
  <c r="M179" i="4"/>
  <c r="N179" i="4"/>
  <c r="N67" i="4"/>
  <c r="L67" i="4"/>
  <c r="M67" i="4"/>
  <c r="N63" i="4"/>
  <c r="L63" i="4"/>
  <c r="M63" i="4"/>
  <c r="N55" i="4"/>
  <c r="L55" i="4"/>
  <c r="M55" i="4"/>
  <c r="N43" i="4"/>
  <c r="L43" i="4"/>
  <c r="M43" i="4"/>
  <c r="L139" i="4"/>
  <c r="M139" i="4"/>
  <c r="N139" i="4"/>
  <c r="L135" i="4"/>
  <c r="M135" i="4"/>
  <c r="N135" i="4"/>
  <c r="L127" i="4"/>
  <c r="M127" i="4"/>
  <c r="N127" i="4"/>
  <c r="L123" i="4"/>
  <c r="M123" i="4"/>
  <c r="N123" i="4"/>
  <c r="L107" i="4"/>
  <c r="M107" i="4"/>
  <c r="N107" i="4"/>
  <c r="L103" i="4"/>
  <c r="M103" i="4"/>
  <c r="N103" i="4"/>
  <c r="L95" i="4"/>
  <c r="M95" i="4"/>
  <c r="N95" i="4"/>
  <c r="L91" i="4"/>
  <c r="M91" i="4"/>
  <c r="N91" i="4"/>
  <c r="L75" i="4"/>
  <c r="M75" i="4"/>
  <c r="N75" i="4"/>
  <c r="N48" i="4"/>
  <c r="L48" i="4"/>
  <c r="M48" i="4"/>
  <c r="N36" i="4"/>
  <c r="L36" i="4"/>
  <c r="M36" i="4"/>
  <c r="N32" i="4"/>
  <c r="L32" i="4"/>
  <c r="M32" i="4"/>
  <c r="N15" i="4"/>
  <c r="L15" i="4"/>
  <c r="M15" i="4"/>
  <c r="N9" i="4"/>
  <c r="L9" i="4"/>
  <c r="M9" i="4"/>
  <c r="L17" i="4"/>
  <c r="M17" i="4"/>
  <c r="N17" i="4"/>
  <c r="L5" i="4"/>
  <c r="M5" i="4"/>
  <c r="N5" i="4"/>
  <c r="M1255" i="4"/>
  <c r="N1255" i="4"/>
  <c r="L1255" i="4"/>
  <c r="M1251" i="4"/>
  <c r="N1251" i="4"/>
  <c r="L1251" i="4"/>
  <c r="M1243" i="4"/>
  <c r="N1243" i="4"/>
  <c r="L1243" i="4"/>
  <c r="M1239" i="4"/>
  <c r="N1239" i="4"/>
  <c r="L1239" i="4"/>
  <c r="M1223" i="4"/>
  <c r="N1223" i="4"/>
  <c r="L1223" i="4"/>
  <c r="M1219" i="4"/>
  <c r="N1219" i="4"/>
  <c r="L1219" i="4"/>
  <c r="M1211" i="4"/>
  <c r="N1211" i="4"/>
  <c r="L1211" i="4"/>
  <c r="M1207" i="4"/>
  <c r="N1207" i="4"/>
  <c r="L1207" i="4"/>
  <c r="M1191" i="4"/>
  <c r="N1191" i="4"/>
  <c r="L1191" i="4"/>
  <c r="M1183" i="4"/>
  <c r="N1183" i="4"/>
  <c r="L1183" i="4"/>
  <c r="M1179" i="4"/>
  <c r="N1179" i="4"/>
  <c r="L1179" i="4"/>
  <c r="M1167" i="4"/>
  <c r="N1167" i="4"/>
  <c r="L1167" i="4"/>
  <c r="M1163" i="4"/>
  <c r="N1163" i="4"/>
  <c r="L1163" i="4"/>
  <c r="M1159" i="4"/>
  <c r="N1159" i="4"/>
  <c r="L1159" i="4"/>
  <c r="M1121" i="4"/>
  <c r="N1121" i="4"/>
  <c r="L1121" i="4"/>
  <c r="M1105" i="4"/>
  <c r="N1105" i="4"/>
  <c r="L1105" i="4"/>
  <c r="M1052" i="4"/>
  <c r="N1052" i="4"/>
  <c r="L1052" i="4"/>
  <c r="M1036" i="4"/>
  <c r="N1036" i="4"/>
  <c r="L1036" i="4"/>
  <c r="L1154" i="4"/>
  <c r="M1154" i="4"/>
  <c r="N1154" i="4"/>
  <c r="L1136" i="4"/>
  <c r="M1136" i="4"/>
  <c r="N1136" i="4"/>
  <c r="L1132" i="4"/>
  <c r="M1132" i="4"/>
  <c r="N1132" i="4"/>
  <c r="L1128" i="4"/>
  <c r="M1128" i="4"/>
  <c r="N1128" i="4"/>
  <c r="L1096" i="4"/>
  <c r="M1096" i="4"/>
  <c r="N1096" i="4"/>
  <c r="L1080" i="4"/>
  <c r="M1080" i="4"/>
  <c r="N1080" i="4"/>
  <c r="L1076" i="4"/>
  <c r="M1076" i="4"/>
  <c r="N1076" i="4"/>
  <c r="L1068" i="4"/>
  <c r="M1068" i="4"/>
  <c r="N1068" i="4"/>
  <c r="L1064" i="4"/>
  <c r="M1064" i="4"/>
  <c r="N1064" i="4"/>
  <c r="N1041" i="4"/>
  <c r="L1041" i="4"/>
  <c r="M1041" i="4"/>
  <c r="L1061" i="4"/>
  <c r="M1061" i="4"/>
  <c r="N1061" i="4"/>
  <c r="L1032" i="4"/>
  <c r="M1032" i="4"/>
  <c r="N1032" i="4"/>
  <c r="L1020" i="4"/>
  <c r="M1020" i="4"/>
  <c r="N1020" i="4"/>
  <c r="L1004" i="4"/>
  <c r="M1004" i="4"/>
  <c r="N1004" i="4"/>
  <c r="L1000" i="4"/>
  <c r="M1000" i="4"/>
  <c r="N1000" i="4"/>
  <c r="L992" i="4"/>
  <c r="M992" i="4"/>
  <c r="N992" i="4"/>
  <c r="L988" i="4"/>
  <c r="M988" i="4"/>
  <c r="N988" i="4"/>
  <c r="L976" i="4"/>
  <c r="M976" i="4"/>
  <c r="N976" i="4"/>
  <c r="N972" i="4"/>
  <c r="L972" i="4"/>
  <c r="M972" i="4"/>
  <c r="N968" i="4"/>
  <c r="L968" i="4"/>
  <c r="M968" i="4"/>
  <c r="N956" i="4"/>
  <c r="L956" i="4"/>
  <c r="M956" i="4"/>
  <c r="N940" i="4"/>
  <c r="L940" i="4"/>
  <c r="M940" i="4"/>
  <c r="N936" i="4"/>
  <c r="L936" i="4"/>
  <c r="M936" i="4"/>
  <c r="N921" i="4"/>
  <c r="L921" i="4"/>
  <c r="M921" i="4"/>
  <c r="N917" i="4"/>
  <c r="L917" i="4"/>
  <c r="M917" i="4"/>
  <c r="N905" i="4"/>
  <c r="L905" i="4"/>
  <c r="M905" i="4"/>
  <c r="N901" i="4"/>
  <c r="L901" i="4"/>
  <c r="M901" i="4"/>
  <c r="N897" i="4"/>
  <c r="L897" i="4"/>
  <c r="M897" i="4"/>
  <c r="N877" i="4"/>
  <c r="L877" i="4"/>
  <c r="M877" i="4"/>
  <c r="N861" i="4"/>
  <c r="L861" i="4"/>
  <c r="M861" i="4"/>
  <c r="N857" i="4"/>
  <c r="L857" i="4"/>
  <c r="M857" i="4"/>
  <c r="N849" i="4"/>
  <c r="L849" i="4"/>
  <c r="M849" i="4"/>
  <c r="N845" i="4"/>
  <c r="L845" i="4"/>
  <c r="M845" i="4"/>
  <c r="N801" i="4"/>
  <c r="L801" i="4"/>
  <c r="M801" i="4"/>
  <c r="N786" i="4"/>
  <c r="L786" i="4"/>
  <c r="M786" i="4"/>
  <c r="N778" i="4"/>
  <c r="L778" i="4"/>
  <c r="M778" i="4"/>
  <c r="N774" i="4"/>
  <c r="L774" i="4"/>
  <c r="M774" i="4"/>
  <c r="N770" i="4"/>
  <c r="L770" i="4"/>
  <c r="M770" i="4"/>
  <c r="N758" i="4"/>
  <c r="L758" i="4"/>
  <c r="M758" i="4"/>
  <c r="N723" i="4"/>
  <c r="L723" i="4"/>
  <c r="M723" i="4"/>
  <c r="N719" i="4"/>
  <c r="L719" i="4"/>
  <c r="M719" i="4"/>
  <c r="L663" i="4"/>
  <c r="N663" i="4"/>
  <c r="M663" i="4"/>
  <c r="M646" i="4"/>
  <c r="N646" i="4"/>
  <c r="L646" i="4"/>
  <c r="L642" i="4"/>
  <c r="N642" i="4"/>
  <c r="M642" i="4"/>
  <c r="M637" i="4"/>
  <c r="N637" i="4"/>
  <c r="L637" i="4"/>
  <c r="L625" i="4"/>
  <c r="N625" i="4"/>
  <c r="M625" i="4"/>
  <c r="M621" i="4"/>
  <c r="N621" i="4"/>
  <c r="L621" i="4"/>
  <c r="M590" i="4"/>
  <c r="N590" i="4"/>
  <c r="L590" i="4"/>
  <c r="L584" i="4"/>
  <c r="N584" i="4"/>
  <c r="M584" i="4"/>
  <c r="L541" i="4"/>
  <c r="N541" i="4"/>
  <c r="M541" i="4"/>
  <c r="N522" i="4"/>
  <c r="L522" i="4"/>
  <c r="M522" i="4"/>
  <c r="N439" i="4"/>
  <c r="L439" i="4"/>
  <c r="M439" i="4"/>
  <c r="N431" i="4"/>
  <c r="L431" i="4"/>
  <c r="M431" i="4"/>
  <c r="N423" i="4"/>
  <c r="L423" i="4"/>
  <c r="M423" i="4"/>
  <c r="L886" i="4"/>
  <c r="M886" i="4"/>
  <c r="N886" i="4"/>
  <c r="L828" i="4"/>
  <c r="M828" i="4"/>
  <c r="N828" i="4"/>
  <c r="L824" i="4"/>
  <c r="M824" i="4"/>
  <c r="N824" i="4"/>
  <c r="L808" i="4"/>
  <c r="M808" i="4"/>
  <c r="N808" i="4"/>
  <c r="L795" i="4"/>
  <c r="M795" i="4"/>
  <c r="N795" i="4"/>
  <c r="L791" i="4"/>
  <c r="M791" i="4"/>
  <c r="N791" i="4"/>
  <c r="L752" i="4"/>
  <c r="M752" i="4"/>
  <c r="N752" i="4"/>
  <c r="L740" i="4"/>
  <c r="M740" i="4"/>
  <c r="N740" i="4"/>
  <c r="L736" i="4"/>
  <c r="M736" i="4"/>
  <c r="N736" i="4"/>
  <c r="L700" i="4"/>
  <c r="M700" i="4"/>
  <c r="N700" i="4"/>
  <c r="L696" i="4"/>
  <c r="M696" i="4"/>
  <c r="N696" i="4"/>
  <c r="L680" i="4"/>
  <c r="M680" i="4"/>
  <c r="N680" i="4"/>
  <c r="L676" i="4"/>
  <c r="M676" i="4"/>
  <c r="N676" i="4"/>
  <c r="L668" i="4"/>
  <c r="M668" i="4"/>
  <c r="N668" i="4"/>
  <c r="L664" i="4"/>
  <c r="M664" i="4"/>
  <c r="N664" i="4"/>
  <c r="L657" i="4"/>
  <c r="M657" i="4"/>
  <c r="N657" i="4"/>
  <c r="N577" i="4"/>
  <c r="L577" i="4"/>
  <c r="M577" i="4"/>
  <c r="N548" i="4"/>
  <c r="L548" i="4"/>
  <c r="M548" i="4"/>
  <c r="N540" i="4"/>
  <c r="L540" i="4"/>
  <c r="M540" i="4"/>
  <c r="N430" i="4"/>
  <c r="L430" i="4"/>
  <c r="M430" i="4"/>
  <c r="N608" i="4"/>
  <c r="M608" i="4"/>
  <c r="L608" i="4"/>
  <c r="N604" i="4"/>
  <c r="M604" i="4"/>
  <c r="L604" i="4"/>
  <c r="N600" i="4"/>
  <c r="M600" i="4"/>
  <c r="L600" i="4"/>
  <c r="L573" i="4"/>
  <c r="M573" i="4"/>
  <c r="N573" i="4"/>
  <c r="N532" i="4"/>
  <c r="M532" i="4"/>
  <c r="L532" i="4"/>
  <c r="N524" i="4"/>
  <c r="M524" i="4"/>
  <c r="L524" i="4"/>
  <c r="L503" i="4"/>
  <c r="M503" i="4"/>
  <c r="N503" i="4"/>
  <c r="L487" i="4"/>
  <c r="M487" i="4"/>
  <c r="N487" i="4"/>
  <c r="L483" i="4"/>
  <c r="M483" i="4"/>
  <c r="N483" i="4"/>
  <c r="L475" i="4"/>
  <c r="M475" i="4"/>
  <c r="N475" i="4"/>
  <c r="L471" i="4"/>
  <c r="M471" i="4"/>
  <c r="N471" i="4"/>
  <c r="L467" i="4"/>
  <c r="M467" i="4"/>
  <c r="N467" i="4"/>
  <c r="L455" i="4"/>
  <c r="M455" i="4"/>
  <c r="N455" i="4"/>
  <c r="L443" i="4"/>
  <c r="M443" i="4"/>
  <c r="N443" i="4"/>
  <c r="N401" i="4"/>
  <c r="L401" i="4"/>
  <c r="M401" i="4"/>
  <c r="N343" i="4"/>
  <c r="L343" i="4"/>
  <c r="M343" i="4"/>
  <c r="N323" i="4"/>
  <c r="L323" i="4"/>
  <c r="M323" i="4"/>
  <c r="N319" i="4"/>
  <c r="L319" i="4"/>
  <c r="M319" i="4"/>
  <c r="N246" i="4"/>
  <c r="L246" i="4"/>
  <c r="M246" i="4"/>
  <c r="N219" i="4"/>
  <c r="L219" i="4"/>
  <c r="M219" i="4"/>
  <c r="N169" i="4"/>
  <c r="L169" i="4"/>
  <c r="M169" i="4"/>
  <c r="N416" i="4"/>
  <c r="L416" i="4"/>
  <c r="M416" i="4"/>
  <c r="L412" i="4"/>
  <c r="M412" i="4"/>
  <c r="N412" i="4"/>
  <c r="L384" i="4"/>
  <c r="M384" i="4"/>
  <c r="N384" i="4"/>
  <c r="L376" i="4"/>
  <c r="M376" i="4"/>
  <c r="N376" i="4"/>
  <c r="L368" i="4"/>
  <c r="M368" i="4"/>
  <c r="N368" i="4"/>
  <c r="L360" i="4"/>
  <c r="M360" i="4"/>
  <c r="N360" i="4"/>
  <c r="L352" i="4"/>
  <c r="M352" i="4"/>
  <c r="N352" i="4"/>
  <c r="L344" i="4"/>
  <c r="M344" i="4"/>
  <c r="N344" i="4"/>
  <c r="L324" i="4"/>
  <c r="M324" i="4"/>
  <c r="N324" i="4"/>
  <c r="L311" i="4"/>
  <c r="M311" i="4"/>
  <c r="N311" i="4"/>
  <c r="L303" i="4"/>
  <c r="M303" i="4"/>
  <c r="N303" i="4"/>
  <c r="L295" i="4"/>
  <c r="M295" i="4"/>
  <c r="N295" i="4"/>
  <c r="L287" i="4"/>
  <c r="M287" i="4"/>
  <c r="N287" i="4"/>
  <c r="L279" i="4"/>
  <c r="M279" i="4"/>
  <c r="N279" i="4"/>
  <c r="L271" i="4"/>
  <c r="M271" i="4"/>
  <c r="N271" i="4"/>
  <c r="L263" i="4"/>
  <c r="M263" i="4"/>
  <c r="N263" i="4"/>
  <c r="L255" i="4"/>
  <c r="M255" i="4"/>
  <c r="N255" i="4"/>
  <c r="N238" i="4"/>
  <c r="L238" i="4"/>
  <c r="M238" i="4"/>
  <c r="N222" i="4"/>
  <c r="L222" i="4"/>
  <c r="M222" i="4"/>
  <c r="N165" i="4"/>
  <c r="L165" i="4"/>
  <c r="M165" i="4"/>
  <c r="L242" i="4"/>
  <c r="M242" i="4"/>
  <c r="N242" i="4"/>
  <c r="L210" i="4"/>
  <c r="M210" i="4"/>
  <c r="N210" i="4"/>
  <c r="L202" i="4"/>
  <c r="M202" i="4"/>
  <c r="N202" i="4"/>
  <c r="L194" i="4"/>
  <c r="M194" i="4"/>
  <c r="N194" i="4"/>
  <c r="L186" i="4"/>
  <c r="M186" i="4"/>
  <c r="N186" i="4"/>
  <c r="L178" i="4"/>
  <c r="M178" i="4"/>
  <c r="N178" i="4"/>
  <c r="N66" i="4"/>
  <c r="L66" i="4"/>
  <c r="M66" i="4"/>
  <c r="N58" i="4"/>
  <c r="L58" i="4"/>
  <c r="M58" i="4"/>
  <c r="N41" i="4"/>
  <c r="L41" i="4"/>
  <c r="M41" i="4"/>
  <c r="L146" i="4"/>
  <c r="M146" i="4"/>
  <c r="N146" i="4"/>
  <c r="L138" i="4"/>
  <c r="M138" i="4"/>
  <c r="N138" i="4"/>
  <c r="L130" i="4"/>
  <c r="M130" i="4"/>
  <c r="N130" i="4"/>
  <c r="L122" i="4"/>
  <c r="M122" i="4"/>
  <c r="N122" i="4"/>
  <c r="L114" i="4"/>
  <c r="M114" i="4"/>
  <c r="N114" i="4"/>
  <c r="L106" i="4"/>
  <c r="M106" i="4"/>
  <c r="N106" i="4"/>
  <c r="L98" i="4"/>
  <c r="M98" i="4"/>
  <c r="N98" i="4"/>
  <c r="L90" i="4"/>
  <c r="M90" i="4"/>
  <c r="N90" i="4"/>
  <c r="N82" i="4"/>
  <c r="M82" i="4"/>
  <c r="L82" i="4"/>
  <c r="M46" i="4"/>
  <c r="L46" i="4"/>
  <c r="N46" i="4"/>
  <c r="L31" i="4"/>
  <c r="M31" i="4"/>
  <c r="N31" i="4"/>
  <c r="L14" i="4"/>
  <c r="M14" i="4"/>
  <c r="N14" i="4"/>
  <c r="N4" i="4"/>
  <c r="M4" i="4"/>
  <c r="L4" i="4"/>
  <c r="N33" i="4"/>
  <c r="L33" i="4"/>
  <c r="M33" i="4"/>
  <c r="N16" i="4"/>
  <c r="L16" i="4"/>
  <c r="M16" i="4"/>
  <c r="L7" i="4"/>
  <c r="M7" i="4"/>
  <c r="N7" i="4"/>
  <c r="M996" i="4" l="1"/>
  <c r="N119" i="4"/>
  <c r="N1164" i="4"/>
  <c r="L53" i="4"/>
  <c r="M27" i="4"/>
  <c r="N72" i="4"/>
  <c r="M51" i="4"/>
  <c r="L21" i="4"/>
  <c r="L39" i="4"/>
  <c r="L78" i="4"/>
  <c r="L86" i="4"/>
  <c r="N94" i="4"/>
  <c r="L102" i="4"/>
  <c r="N110" i="4"/>
  <c r="L118" i="4"/>
  <c r="N126" i="4"/>
  <c r="L134" i="4"/>
  <c r="N142" i="4"/>
  <c r="L150" i="4"/>
  <c r="M54" i="4"/>
  <c r="N62" i="4"/>
  <c r="M70" i="4"/>
  <c r="L182" i="4"/>
  <c r="N190" i="4"/>
  <c r="L198" i="4"/>
  <c r="N206" i="4"/>
  <c r="L214" i="4"/>
  <c r="M157" i="4"/>
  <c r="N172" i="4"/>
  <c r="M230" i="4"/>
  <c r="N249" i="4"/>
  <c r="N259" i="4"/>
  <c r="L267" i="4"/>
  <c r="N275" i="4"/>
  <c r="L283" i="4"/>
  <c r="N291" i="4"/>
  <c r="L299" i="4"/>
  <c r="N307" i="4"/>
  <c r="L315" i="4"/>
  <c r="N328" i="4"/>
  <c r="L348" i="4"/>
  <c r="N356" i="4"/>
  <c r="L364" i="4"/>
  <c r="N372" i="4"/>
  <c r="L380" i="4"/>
  <c r="N404" i="4"/>
  <c r="M1164" i="4"/>
  <c r="N1228" i="4"/>
  <c r="M499" i="4"/>
  <c r="N565" i="4"/>
  <c r="L1228" i="4"/>
  <c r="M408" i="4"/>
  <c r="M692" i="4"/>
  <c r="L853" i="4"/>
  <c r="N1044" i="4"/>
  <c r="N1227" i="4"/>
  <c r="M83" i="4"/>
  <c r="L49" i="4"/>
  <c r="N108" i="4"/>
  <c r="M124" i="4"/>
  <c r="N140" i="4"/>
  <c r="L289" i="4"/>
  <c r="M289" i="4"/>
  <c r="L273" i="4"/>
  <c r="N273" i="4"/>
  <c r="L257" i="4"/>
  <c r="M257" i="4"/>
  <c r="N226" i="4"/>
  <c r="M226" i="4"/>
  <c r="N68" i="4"/>
  <c r="M68" i="4"/>
  <c r="N45" i="4"/>
  <c r="L45" i="4"/>
  <c r="L92" i="4"/>
  <c r="M92" i="4"/>
  <c r="M74" i="4"/>
  <c r="N74" i="4"/>
  <c r="M19" i="4"/>
  <c r="N19" i="4"/>
  <c r="L37" i="4"/>
  <c r="N37" i="4"/>
  <c r="L160" i="4"/>
  <c r="M160" i="4"/>
  <c r="L235" i="4"/>
  <c r="N235" i="4"/>
  <c r="L335" i="4"/>
  <c r="M335" i="4"/>
  <c r="L393" i="4"/>
  <c r="N393" i="4"/>
  <c r="M447" i="4"/>
  <c r="N447" i="4"/>
  <c r="M463" i="4"/>
  <c r="L463" i="4"/>
  <c r="M479" i="4"/>
  <c r="N479" i="4"/>
  <c r="M495" i="4"/>
  <c r="L495" i="4"/>
  <c r="M528" i="4"/>
  <c r="L528" i="4"/>
  <c r="M582" i="4"/>
  <c r="N582" i="4"/>
  <c r="M612" i="4"/>
  <c r="L612" i="4"/>
  <c r="L513" i="4"/>
  <c r="N513" i="4"/>
  <c r="L556" i="4"/>
  <c r="M556" i="4"/>
  <c r="M616" i="4"/>
  <c r="L616" i="4"/>
  <c r="M672" i="4"/>
  <c r="N672" i="4"/>
  <c r="M688" i="4"/>
  <c r="L688" i="4"/>
  <c r="M732" i="4"/>
  <c r="N732" i="4"/>
  <c r="M748" i="4"/>
  <c r="L748" i="4"/>
  <c r="M799" i="4"/>
  <c r="N799" i="4"/>
  <c r="M816" i="4"/>
  <c r="L816" i="4"/>
  <c r="M832" i="4"/>
  <c r="N832" i="4"/>
  <c r="M928" i="4"/>
  <c r="L928" i="4"/>
  <c r="L514" i="4"/>
  <c r="M514" i="4"/>
  <c r="N557" i="4"/>
  <c r="L557" i="4"/>
  <c r="N615" i="4"/>
  <c r="M615" i="4"/>
  <c r="N633" i="4"/>
  <c r="L633" i="4"/>
  <c r="N650" i="4"/>
  <c r="M650" i="4"/>
  <c r="N710" i="4"/>
  <c r="L710" i="4"/>
  <c r="L727" i="4"/>
  <c r="M727" i="4"/>
  <c r="L766" i="4"/>
  <c r="N766" i="4"/>
  <c r="L782" i="4"/>
  <c r="M782" i="4"/>
  <c r="M151" i="4"/>
  <c r="N151" i="4"/>
  <c r="M87" i="4"/>
  <c r="N87" i="4"/>
  <c r="L28" i="4"/>
  <c r="M28" i="4"/>
  <c r="M1267" i="4"/>
  <c r="N1267" i="4"/>
  <c r="M1235" i="4"/>
  <c r="N1235" i="4"/>
  <c r="M1203" i="4"/>
  <c r="N1203" i="4"/>
  <c r="N1138" i="4"/>
  <c r="L1138" i="4"/>
  <c r="M1100" i="4"/>
  <c r="N1100" i="4"/>
  <c r="M1024" i="4"/>
  <c r="N1024" i="4"/>
  <c r="L960" i="4"/>
  <c r="M960" i="4"/>
  <c r="L889" i="4"/>
  <c r="M889" i="4"/>
  <c r="N731" i="4"/>
  <c r="L731" i="4"/>
  <c r="L882" i="4"/>
  <c r="M882" i="4"/>
  <c r="N564" i="4"/>
  <c r="L564" i="4"/>
  <c r="L451" i="4"/>
  <c r="M451" i="4"/>
  <c r="M111" i="4"/>
  <c r="L111" i="4"/>
  <c r="M79" i="4"/>
  <c r="L79" i="4"/>
  <c r="L20" i="4"/>
  <c r="N20" i="4"/>
  <c r="N1109" i="4"/>
  <c r="L1109" i="4"/>
  <c r="M1084" i="4"/>
  <c r="N1084" i="4"/>
  <c r="M1008" i="4"/>
  <c r="N1008" i="4"/>
  <c r="L944" i="4"/>
  <c r="M944" i="4"/>
  <c r="L865" i="4"/>
  <c r="M865" i="4"/>
  <c r="M654" i="4"/>
  <c r="N654" i="4"/>
  <c r="L804" i="4"/>
  <c r="M804" i="4"/>
  <c r="N422" i="4"/>
  <c r="L422" i="4"/>
  <c r="N339" i="4"/>
  <c r="L339" i="4"/>
  <c r="L542" i="4"/>
  <c r="M542" i="4"/>
  <c r="L515" i="4"/>
  <c r="N515" i="4"/>
  <c r="L432" i="4"/>
  <c r="M432" i="4"/>
  <c r="M613" i="4"/>
  <c r="N613" i="4"/>
  <c r="M605" i="4"/>
  <c r="L605" i="4"/>
  <c r="M583" i="4"/>
  <c r="N583" i="4"/>
  <c r="M574" i="4"/>
  <c r="N574" i="4"/>
  <c r="M529" i="4"/>
  <c r="N529" i="4"/>
  <c r="M504" i="4"/>
  <c r="N504" i="4"/>
  <c r="M496" i="4"/>
  <c r="L496" i="4"/>
  <c r="M488" i="4"/>
  <c r="N488" i="4"/>
  <c r="M480" i="4"/>
  <c r="L480" i="4"/>
  <c r="M472" i="4"/>
  <c r="N472" i="4"/>
  <c r="M464" i="4"/>
  <c r="L464" i="4"/>
  <c r="M456" i="4"/>
  <c r="N456" i="4"/>
  <c r="M448" i="4"/>
  <c r="L448" i="4"/>
  <c r="M440" i="4"/>
  <c r="N440" i="4"/>
  <c r="L394" i="4"/>
  <c r="N394" i="4"/>
  <c r="L386" i="4"/>
  <c r="M386" i="4"/>
  <c r="L336" i="4"/>
  <c r="N336" i="4"/>
  <c r="L320" i="4"/>
  <c r="M320" i="4"/>
  <c r="L237" i="4"/>
  <c r="N237" i="4"/>
  <c r="L221" i="4"/>
  <c r="M221" i="4"/>
  <c r="L162" i="4"/>
  <c r="N162" i="4"/>
  <c r="M413" i="4"/>
  <c r="N413" i="4"/>
  <c r="M405" i="4"/>
  <c r="L405" i="4"/>
  <c r="M381" i="4"/>
  <c r="N381" i="4"/>
  <c r="M373" i="4"/>
  <c r="L373" i="4"/>
  <c r="M365" i="4"/>
  <c r="N365" i="4"/>
  <c r="M357" i="4"/>
  <c r="L357" i="4"/>
  <c r="M349" i="4"/>
  <c r="N349" i="4"/>
  <c r="M329" i="4"/>
  <c r="L329" i="4"/>
  <c r="M316" i="4"/>
  <c r="N316" i="4"/>
  <c r="M308" i="4"/>
  <c r="L308" i="4"/>
  <c r="M300" i="4"/>
  <c r="N300" i="4"/>
  <c r="M292" i="4"/>
  <c r="L292" i="4"/>
  <c r="M284" i="4"/>
  <c r="N284" i="4"/>
  <c r="M276" i="4"/>
  <c r="L276" i="4"/>
  <c r="M268" i="4"/>
  <c r="N268" i="4"/>
  <c r="M260" i="4"/>
  <c r="L260" i="4"/>
  <c r="L251" i="4"/>
  <c r="M251" i="4"/>
  <c r="L232" i="4"/>
  <c r="N232" i="4"/>
  <c r="L174" i="4"/>
  <c r="M174" i="4"/>
  <c r="L159" i="4"/>
  <c r="N159" i="4"/>
  <c r="M215" i="4"/>
  <c r="N215" i="4"/>
  <c r="M207" i="4"/>
  <c r="L207" i="4"/>
  <c r="M199" i="4"/>
  <c r="N199" i="4"/>
  <c r="M191" i="4"/>
  <c r="L191" i="4"/>
  <c r="M183" i="4"/>
  <c r="N183" i="4"/>
  <c r="L71" i="4"/>
  <c r="N71" i="4"/>
  <c r="N40" i="4"/>
  <c r="L40" i="4"/>
  <c r="N52" i="4"/>
  <c r="M52" i="4"/>
  <c r="N1263" i="4"/>
  <c r="L1263" i="4"/>
  <c r="N1247" i="4"/>
  <c r="M1247" i="4"/>
  <c r="N1231" i="4"/>
  <c r="L1231" i="4"/>
  <c r="N1215" i="4"/>
  <c r="M1215" i="4"/>
  <c r="N1199" i="4"/>
  <c r="L1199" i="4"/>
  <c r="N1175" i="4"/>
  <c r="M1175" i="4"/>
  <c r="N1117" i="4"/>
  <c r="M1117" i="4"/>
  <c r="M1150" i="4"/>
  <c r="L1150" i="4"/>
  <c r="M1092" i="4"/>
  <c r="L1092" i="4"/>
  <c r="L1057" i="4"/>
  <c r="N1057" i="4"/>
  <c r="M1016" i="4"/>
  <c r="L1016" i="4"/>
  <c r="M984" i="4"/>
  <c r="L984" i="4"/>
  <c r="L952" i="4"/>
  <c r="N952" i="4"/>
  <c r="L913" i="4"/>
  <c r="N913" i="4"/>
  <c r="L873" i="4"/>
  <c r="N873" i="4"/>
  <c r="L841" i="4"/>
  <c r="N841" i="4"/>
  <c r="M1171" i="4"/>
  <c r="N1171" i="4"/>
  <c r="M1143" i="4"/>
  <c r="N1143" i="4"/>
  <c r="M1113" i="4"/>
  <c r="N1113" i="4"/>
  <c r="L1146" i="4"/>
  <c r="M1146" i="4"/>
  <c r="L1104" i="4"/>
  <c r="M1104" i="4"/>
  <c r="L1088" i="4"/>
  <c r="M1088" i="4"/>
  <c r="N1049" i="4"/>
  <c r="L1049" i="4"/>
  <c r="L1028" i="4"/>
  <c r="M1028" i="4"/>
  <c r="L1012" i="4"/>
  <c r="M1012" i="4"/>
  <c r="L980" i="4"/>
  <c r="M980" i="4"/>
  <c r="N964" i="4"/>
  <c r="L964" i="4"/>
  <c r="N948" i="4"/>
  <c r="L948" i="4"/>
  <c r="N909" i="4"/>
  <c r="L909" i="4"/>
  <c r="N893" i="4"/>
  <c r="L893" i="4"/>
  <c r="N869" i="4"/>
  <c r="L869" i="4"/>
  <c r="N837" i="4"/>
  <c r="L837" i="4"/>
  <c r="N762" i="4"/>
  <c r="L762" i="4"/>
  <c r="M706" i="4"/>
  <c r="N706" i="4"/>
  <c r="M629" i="4"/>
  <c r="N629" i="4"/>
  <c r="M549" i="4"/>
  <c r="N549" i="4"/>
  <c r="L924" i="4"/>
  <c r="M924" i="4"/>
  <c r="L812" i="4"/>
  <c r="M812" i="4"/>
  <c r="L744" i="4"/>
  <c r="M744" i="4"/>
  <c r="L684" i="4"/>
  <c r="M684" i="4"/>
  <c r="N594" i="4"/>
  <c r="L594" i="4"/>
  <c r="N438" i="4"/>
  <c r="L438" i="4"/>
  <c r="N578" i="4"/>
  <c r="M578" i="4"/>
  <c r="L491" i="4"/>
  <c r="M491" i="4"/>
  <c r="L459" i="4"/>
  <c r="M459" i="4"/>
  <c r="N389" i="4"/>
  <c r="L389" i="4"/>
  <c r="N227" i="4"/>
  <c r="L227" i="4"/>
  <c r="N53" i="4"/>
  <c r="L27" i="4"/>
  <c r="L72" i="4"/>
  <c r="N51" i="4"/>
  <c r="M21" i="4"/>
  <c r="N39" i="4"/>
  <c r="M78" i="4"/>
  <c r="N86" i="4"/>
  <c r="L94" i="4"/>
  <c r="N102" i="4"/>
  <c r="L110" i="4"/>
  <c r="N118" i="4"/>
  <c r="L126" i="4"/>
  <c r="N134" i="4"/>
  <c r="L142" i="4"/>
  <c r="N150" i="4"/>
  <c r="N54" i="4"/>
  <c r="M62" i="4"/>
  <c r="N70" i="4"/>
  <c r="N182" i="4"/>
  <c r="L190" i="4"/>
  <c r="N198" i="4"/>
  <c r="L206" i="4"/>
  <c r="N214" i="4"/>
  <c r="N157" i="4"/>
  <c r="M172" i="4"/>
  <c r="N230" i="4"/>
  <c r="M249" i="4"/>
  <c r="L259" i="4"/>
  <c r="N267" i="4"/>
  <c r="L275" i="4"/>
  <c r="N283" i="4"/>
  <c r="L291" i="4"/>
  <c r="N299" i="4"/>
  <c r="L307" i="4"/>
  <c r="N315" i="4"/>
  <c r="L328" i="4"/>
  <c r="N348" i="4"/>
  <c r="L356" i="4"/>
  <c r="N364" i="4"/>
  <c r="L372" i="4"/>
  <c r="N380" i="4"/>
  <c r="L404" i="4"/>
  <c r="N160" i="4"/>
  <c r="L397" i="4"/>
  <c r="N495" i="4"/>
  <c r="N528" i="4"/>
  <c r="L521" i="4"/>
  <c r="N688" i="4"/>
  <c r="L732" i="4"/>
  <c r="M820" i="4"/>
  <c r="M557" i="4"/>
  <c r="L615" i="4"/>
  <c r="L714" i="4"/>
  <c r="M841" i="4"/>
  <c r="N865" i="4"/>
  <c r="L932" i="4"/>
  <c r="M952" i="4"/>
  <c r="N960" i="4"/>
  <c r="N984" i="4"/>
  <c r="L1008" i="4"/>
  <c r="M1072" i="4"/>
  <c r="N1092" i="4"/>
  <c r="L1100" i="4"/>
  <c r="N1150" i="4"/>
  <c r="M1109" i="4"/>
  <c r="N1187" i="4"/>
  <c r="N1195" i="4"/>
  <c r="L1215" i="4"/>
  <c r="M1231" i="4"/>
  <c r="N1259" i="4"/>
  <c r="L24" i="4"/>
  <c r="N79" i="4"/>
  <c r="L143" i="4"/>
  <c r="M188" i="4"/>
  <c r="N204" i="4"/>
  <c r="M244" i="4"/>
  <c r="N305" i="4"/>
  <c r="A1936" i="4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K2215" i="4" s="1"/>
  <c r="K1273" i="4"/>
  <c r="K1390" i="4"/>
  <c r="K1406" i="4"/>
  <c r="K1422" i="4"/>
  <c r="K1438" i="4"/>
  <c r="K1454" i="4"/>
  <c r="K1470" i="4"/>
  <c r="K1493" i="4"/>
  <c r="K1509" i="4"/>
  <c r="K1283" i="4"/>
  <c r="K1300" i="4"/>
  <c r="K1316" i="4"/>
  <c r="K1332" i="4"/>
  <c r="K1348" i="4"/>
  <c r="K1364" i="4"/>
  <c r="K1380" i="4"/>
  <c r="K1546" i="4"/>
  <c r="K1698" i="4"/>
  <c r="K1714" i="4"/>
  <c r="K1730" i="4"/>
  <c r="K1746" i="4"/>
  <c r="K1762" i="4"/>
  <c r="K1528" i="4"/>
  <c r="K1574" i="4"/>
  <c r="K1606" i="4"/>
  <c r="K1638" i="4"/>
  <c r="K1670" i="4"/>
  <c r="K1775" i="4"/>
  <c r="K1791" i="4"/>
  <c r="K1807" i="4"/>
  <c r="K1823" i="4"/>
  <c r="K1839" i="4"/>
  <c r="K1855" i="4"/>
  <c r="K1871" i="4"/>
  <c r="K1887" i="4"/>
  <c r="K1903" i="4"/>
  <c r="K1531" i="4"/>
  <c r="K1579" i="4"/>
  <c r="L1579" i="4" s="1"/>
  <c r="K1611" i="4"/>
  <c r="K1643" i="4"/>
  <c r="L1643" i="4" s="1"/>
  <c r="K1675" i="4"/>
  <c r="K1511" i="4"/>
  <c r="K1285" i="4"/>
  <c r="K1302" i="4"/>
  <c r="K1318" i="4"/>
  <c r="K1334" i="4"/>
  <c r="N1334" i="4" s="1"/>
  <c r="K1350" i="4"/>
  <c r="K1366" i="4"/>
  <c r="K1383" i="4"/>
  <c r="K1548" i="4"/>
  <c r="K1700" i="4"/>
  <c r="K1716" i="4"/>
  <c r="N1716" i="4" s="1"/>
  <c r="K1732" i="4"/>
  <c r="K1748" i="4"/>
  <c r="N1748" i="4" s="1"/>
  <c r="K1764" i="4"/>
  <c r="K1532" i="4"/>
  <c r="N1532" i="4" s="1"/>
  <c r="K1578" i="4"/>
  <c r="K1610" i="4"/>
  <c r="K1642" i="4"/>
  <c r="K1674" i="4"/>
  <c r="N1674" i="4" s="1"/>
  <c r="K1777" i="4"/>
  <c r="K1793" i="4"/>
  <c r="L1793" i="4" s="1"/>
  <c r="K1809" i="4"/>
  <c r="K1825" i="4"/>
  <c r="K1841" i="4"/>
  <c r="K1857" i="4"/>
  <c r="K1873" i="4"/>
  <c r="K1889" i="4"/>
  <c r="L1889" i="4" s="1"/>
  <c r="K1905" i="4"/>
  <c r="K1397" i="4"/>
  <c r="L1397" i="4" s="1"/>
  <c r="K1413" i="4"/>
  <c r="K1429" i="4"/>
  <c r="L1429" i="4" s="1"/>
  <c r="K1445" i="4"/>
  <c r="K1461" i="4"/>
  <c r="K1477" i="4"/>
  <c r="K1500" i="4"/>
  <c r="K1517" i="4"/>
  <c r="K1290" i="4"/>
  <c r="M1290" i="4" s="1"/>
  <c r="K1307" i="4"/>
  <c r="N1307" i="4" s="1"/>
  <c r="K1323" i="4"/>
  <c r="L1323" i="4" s="1"/>
  <c r="K1339" i="4"/>
  <c r="K1355" i="4"/>
  <c r="M1355" i="4" s="1"/>
  <c r="K1371" i="4"/>
  <c r="N1371" i="4" s="1"/>
  <c r="K1388" i="4"/>
  <c r="L1388" i="4" s="1"/>
  <c r="K1553" i="4"/>
  <c r="K1705" i="4"/>
  <c r="K1721" i="4"/>
  <c r="N1721" i="4" s="1"/>
  <c r="K1737" i="4"/>
  <c r="K1753" i="4"/>
  <c r="K1769" i="4"/>
  <c r="K1542" i="4"/>
  <c r="N1542" i="4" s="1"/>
  <c r="K1588" i="4"/>
  <c r="K1620" i="4"/>
  <c r="K1652" i="4"/>
  <c r="M1652" i="4" s="1"/>
  <c r="K1684" i="4"/>
  <c r="N1684" i="4" s="1"/>
  <c r="K1782" i="4"/>
  <c r="M1782" i="4" s="1"/>
  <c r="K1798" i="4"/>
  <c r="K1814" i="4"/>
  <c r="N1814" i="4" s="1"/>
  <c r="K1830" i="4"/>
  <c r="L1830" i="4" s="1"/>
  <c r="K1846" i="4"/>
  <c r="M1846" i="4" s="1"/>
  <c r="K1862" i="4"/>
  <c r="K1878" i="4"/>
  <c r="K1894" i="4"/>
  <c r="L1894" i="4" s="1"/>
  <c r="K1910" i="4"/>
  <c r="K1561" i="4"/>
  <c r="K1593" i="4"/>
  <c r="K1625" i="4"/>
  <c r="K1657" i="4"/>
  <c r="K1689" i="4"/>
  <c r="K1396" i="4"/>
  <c r="K1412" i="4"/>
  <c r="K1428" i="4"/>
  <c r="K1444" i="4"/>
  <c r="K1460" i="4"/>
  <c r="K1476" i="4"/>
  <c r="K1527" i="4"/>
  <c r="K1575" i="4"/>
  <c r="L1575" i="4" s="1"/>
  <c r="K1607" i="4"/>
  <c r="K1639" i="4"/>
  <c r="L1639" i="4" s="1"/>
  <c r="K1671" i="4"/>
  <c r="K1399" i="4"/>
  <c r="K1415" i="4"/>
  <c r="K1431" i="4"/>
  <c r="K1447" i="4"/>
  <c r="K1463" i="4"/>
  <c r="K1479" i="4"/>
  <c r="K1502" i="4"/>
  <c r="K1276" i="4"/>
  <c r="K1293" i="4"/>
  <c r="K1309" i="4"/>
  <c r="K1325" i="4"/>
  <c r="K1341" i="4"/>
  <c r="K1357" i="4"/>
  <c r="K1373" i="4"/>
  <c r="K1486" i="4"/>
  <c r="K1555" i="4"/>
  <c r="K1707" i="4"/>
  <c r="K1723" i="4"/>
  <c r="K1739" i="4"/>
  <c r="K1755" i="4"/>
  <c r="K1771" i="4"/>
  <c r="K1545" i="4"/>
  <c r="K1592" i="4"/>
  <c r="K1624" i="4"/>
  <c r="K1656" i="4"/>
  <c r="K1688" i="4"/>
  <c r="K1784" i="4"/>
  <c r="K1800" i="4"/>
  <c r="K1816" i="4"/>
  <c r="K1832" i="4"/>
  <c r="K1848" i="4"/>
  <c r="K1864" i="4"/>
  <c r="K1880" i="4"/>
  <c r="K1896" i="4"/>
  <c r="K1565" i="4"/>
  <c r="N1565" i="4" s="1"/>
  <c r="K1597" i="4"/>
  <c r="K1629" i="4"/>
  <c r="N1629" i="4" s="1"/>
  <c r="K1661" i="4"/>
  <c r="K1693" i="4"/>
  <c r="N1693" i="4" s="1"/>
  <c r="K1398" i="4"/>
  <c r="L1398" i="4" s="1"/>
  <c r="K1430" i="4"/>
  <c r="M1430" i="4" s="1"/>
  <c r="K1462" i="4"/>
  <c r="M1462" i="4" s="1"/>
  <c r="K1501" i="4"/>
  <c r="M1501" i="4" s="1"/>
  <c r="K1292" i="4"/>
  <c r="N1292" i="4" s="1"/>
  <c r="K1324" i="4"/>
  <c r="L1324" i="4" s="1"/>
  <c r="K1356" i="4"/>
  <c r="L1356" i="4" s="1"/>
  <c r="K1485" i="4"/>
  <c r="L1485" i="4" s="1"/>
  <c r="K1706" i="4"/>
  <c r="N1706" i="4" s="1"/>
  <c r="K1738" i="4"/>
  <c r="M1738" i="4" s="1"/>
  <c r="K1770" i="4"/>
  <c r="M1770" i="4" s="1"/>
  <c r="K1590" i="4"/>
  <c r="L1590" i="4" s="1"/>
  <c r="K1654" i="4"/>
  <c r="N1654" i="4" s="1"/>
  <c r="K1783" i="4"/>
  <c r="M1783" i="4" s="1"/>
  <c r="K1815" i="4"/>
  <c r="K1847" i="4"/>
  <c r="M1847" i="4" s="1"/>
  <c r="K1879" i="4"/>
  <c r="L1879" i="4" s="1"/>
  <c r="K1563" i="4"/>
  <c r="K1627" i="4"/>
  <c r="L1627" i="4" s="1"/>
  <c r="K1691" i="4"/>
  <c r="K1503" i="4"/>
  <c r="N1503" i="4" s="1"/>
  <c r="K1294" i="4"/>
  <c r="N1294" i="4" s="1"/>
  <c r="K1326" i="4"/>
  <c r="N1326" i="4" s="1"/>
  <c r="K1358" i="4"/>
  <c r="N1358" i="4" s="1"/>
  <c r="K1487" i="4"/>
  <c r="M1487" i="4" s="1"/>
  <c r="K1708" i="4"/>
  <c r="N1708" i="4" s="1"/>
  <c r="K1740" i="4"/>
  <c r="N1740" i="4" s="1"/>
  <c r="K1772" i="4"/>
  <c r="K1594" i="4"/>
  <c r="N1594" i="4" s="1"/>
  <c r="K1658" i="4"/>
  <c r="K1785" i="4"/>
  <c r="L1785" i="4" s="1"/>
  <c r="K1817" i="4"/>
  <c r="K1849" i="4"/>
  <c r="L1849" i="4" s="1"/>
  <c r="K1881" i="4"/>
  <c r="K1405" i="4"/>
  <c r="N1405" i="4" s="1"/>
  <c r="K1437" i="4"/>
  <c r="L1437" i="4" s="1"/>
  <c r="K1469" i="4"/>
  <c r="N1469" i="4" s="1"/>
  <c r="K1508" i="4"/>
  <c r="L1508" i="4" s="1"/>
  <c r="K1299" i="4"/>
  <c r="M1299" i="4" s="1"/>
  <c r="K1331" i="4"/>
  <c r="N1331" i="4" s="1"/>
  <c r="K1363" i="4"/>
  <c r="M1363" i="4" s="1"/>
  <c r="K1512" i="4"/>
  <c r="N1512" i="4" s="1"/>
  <c r="K1713" i="4"/>
  <c r="L1713" i="4" s="1"/>
  <c r="K1745" i="4"/>
  <c r="N1745" i="4" s="1"/>
  <c r="K1526" i="4"/>
  <c r="K1604" i="4"/>
  <c r="N1604" i="4" s="1"/>
  <c r="K1668" i="4"/>
  <c r="M1668" i="4" s="1"/>
  <c r="K1790" i="4"/>
  <c r="L1790" i="4" s="1"/>
  <c r="K1822" i="4"/>
  <c r="N1822" i="4" s="1"/>
  <c r="K1854" i="4"/>
  <c r="L1854" i="4" s="1"/>
  <c r="K1886" i="4"/>
  <c r="N1886" i="4" s="1"/>
  <c r="K1577" i="4"/>
  <c r="K1641" i="4"/>
  <c r="N1641" i="4" s="1"/>
  <c r="K1382" i="4"/>
  <c r="K1420" i="4"/>
  <c r="L1420" i="4" s="1"/>
  <c r="K1452" i="4"/>
  <c r="K1484" i="4"/>
  <c r="L1484" i="4" s="1"/>
  <c r="K1543" i="4"/>
  <c r="K1623" i="4"/>
  <c r="L1623" i="4" s="1"/>
  <c r="K1687" i="4"/>
  <c r="K1407" i="4"/>
  <c r="L1407" i="4" s="1"/>
  <c r="K1439" i="4"/>
  <c r="K1471" i="4"/>
  <c r="L1471" i="4" s="1"/>
  <c r="K1510" i="4"/>
  <c r="K1301" i="4"/>
  <c r="N1301" i="4" s="1"/>
  <c r="K1333" i="4"/>
  <c r="K1365" i="4"/>
  <c r="N1365" i="4" s="1"/>
  <c r="K1547" i="4"/>
  <c r="K1715" i="4"/>
  <c r="N1715" i="4" s="1"/>
  <c r="K1747" i="4"/>
  <c r="K1530" i="4"/>
  <c r="N1530" i="4" s="1"/>
  <c r="K1608" i="4"/>
  <c r="K1672" i="4"/>
  <c r="N1672" i="4" s="1"/>
  <c r="K1792" i="4"/>
  <c r="K1824" i="4"/>
  <c r="L1824" i="4" s="1"/>
  <c r="K1856" i="4"/>
  <c r="K1888" i="4"/>
  <c r="L1888" i="4" s="1"/>
  <c r="K1581" i="4"/>
  <c r="K1645" i="4"/>
  <c r="N1645" i="4" s="1"/>
  <c r="K1274" i="4"/>
  <c r="K1402" i="4"/>
  <c r="L1402" i="4" s="1"/>
  <c r="K1418" i="4"/>
  <c r="K1434" i="4"/>
  <c r="L1434" i="4" s="1"/>
  <c r="K1450" i="4"/>
  <c r="K1466" i="4"/>
  <c r="L1466" i="4" s="1"/>
  <c r="K1482" i="4"/>
  <c r="K1505" i="4"/>
  <c r="L1505" i="4" s="1"/>
  <c r="K1279" i="4"/>
  <c r="K1296" i="4"/>
  <c r="N1296" i="4" s="1"/>
  <c r="K1312" i="4"/>
  <c r="K1328" i="4"/>
  <c r="N1328" i="4" s="1"/>
  <c r="K1344" i="4"/>
  <c r="K1360" i="4"/>
  <c r="N1360" i="4" s="1"/>
  <c r="K1376" i="4"/>
  <c r="K1489" i="4"/>
  <c r="N1489" i="4" s="1"/>
  <c r="K1558" i="4"/>
  <c r="K1710" i="4"/>
  <c r="N1710" i="4" s="1"/>
  <c r="K1726" i="4"/>
  <c r="K1742" i="4"/>
  <c r="N1742" i="4" s="1"/>
  <c r="K1758" i="4"/>
  <c r="K1520" i="4"/>
  <c r="N1520" i="4" s="1"/>
  <c r="K1566" i="4"/>
  <c r="K1598" i="4"/>
  <c r="N1598" i="4" s="1"/>
  <c r="K1630" i="4"/>
  <c r="K1662" i="4"/>
  <c r="N1662" i="4" s="1"/>
  <c r="K1694" i="4"/>
  <c r="K1787" i="4"/>
  <c r="L1787" i="4" s="1"/>
  <c r="K1803" i="4"/>
  <c r="K1819" i="4"/>
  <c r="L1819" i="4" s="1"/>
  <c r="K1835" i="4"/>
  <c r="K1851" i="4"/>
  <c r="L1851" i="4" s="1"/>
  <c r="K1867" i="4"/>
  <c r="K1883" i="4"/>
  <c r="L1883" i="4" s="1"/>
  <c r="K1899" i="4"/>
  <c r="K1523" i="4"/>
  <c r="K1571" i="4"/>
  <c r="K1603" i="4"/>
  <c r="K1635" i="4"/>
  <c r="K1667" i="4"/>
  <c r="K1507" i="4"/>
  <c r="M1507" i="4" s="1"/>
  <c r="K1281" i="4"/>
  <c r="M1281" i="4" s="1"/>
  <c r="K1298" i="4"/>
  <c r="L1298" i="4" s="1"/>
  <c r="K1314" i="4"/>
  <c r="K1330" i="4"/>
  <c r="L1330" i="4" s="1"/>
  <c r="K1346" i="4"/>
  <c r="N1346" i="4" s="1"/>
  <c r="K1362" i="4"/>
  <c r="L1362" i="4" s="1"/>
  <c r="K1378" i="4"/>
  <c r="K1491" i="4"/>
  <c r="L1491" i="4" s="1"/>
  <c r="K1560" i="4"/>
  <c r="K1712" i="4"/>
  <c r="M1712" i="4" s="1"/>
  <c r="K1728" i="4"/>
  <c r="M1728" i="4" s="1"/>
  <c r="K1744" i="4"/>
  <c r="M1744" i="4" s="1"/>
  <c r="K1760" i="4"/>
  <c r="K1524" i="4"/>
  <c r="L1524" i="4" s="1"/>
  <c r="K1570" i="4"/>
  <c r="K1602" i="4"/>
  <c r="L1602" i="4" s="1"/>
  <c r="K1634" i="4"/>
  <c r="M1634" i="4" s="1"/>
  <c r="K1666" i="4"/>
  <c r="L1666" i="4" s="1"/>
  <c r="K1773" i="4"/>
  <c r="K1789" i="4"/>
  <c r="M1789" i="4" s="1"/>
  <c r="K1805" i="4"/>
  <c r="L1805" i="4" s="1"/>
  <c r="K1821" i="4"/>
  <c r="M1821" i="4" s="1"/>
  <c r="K1837" i="4"/>
  <c r="K1853" i="4"/>
  <c r="M1853" i="4" s="1"/>
  <c r="K1869" i="4"/>
  <c r="K1885" i="4"/>
  <c r="M1885" i="4" s="1"/>
  <c r="K1901" i="4"/>
  <c r="M1901" i="4" s="1"/>
  <c r="K1393" i="4"/>
  <c r="K1409" i="4"/>
  <c r="K1425" i="4"/>
  <c r="K1441" i="4"/>
  <c r="K1457" i="4"/>
  <c r="K1473" i="4"/>
  <c r="L1473" i="4" s="1"/>
  <c r="K1496" i="4"/>
  <c r="K1513" i="4"/>
  <c r="K1286" i="4"/>
  <c r="K1303" i="4"/>
  <c r="L1303" i="4" s="1"/>
  <c r="K1319" i="4"/>
  <c r="K1335" i="4"/>
  <c r="K1351" i="4"/>
  <c r="K1367" i="4"/>
  <c r="K1384" i="4"/>
  <c r="K1549" i="4"/>
  <c r="L1549" i="4" s="1"/>
  <c r="K1701" i="4"/>
  <c r="K1717" i="4"/>
  <c r="K1733" i="4"/>
  <c r="K1749" i="4"/>
  <c r="K1765" i="4"/>
  <c r="K1534" i="4"/>
  <c r="N1534" i="4" s="1"/>
  <c r="K1580" i="4"/>
  <c r="K1612" i="4"/>
  <c r="K1644" i="4"/>
  <c r="K1676" i="4"/>
  <c r="L1676" i="4" s="1"/>
  <c r="K1778" i="4"/>
  <c r="K1794" i="4"/>
  <c r="K1810" i="4"/>
  <c r="K1826" i="4"/>
  <c r="K1842" i="4"/>
  <c r="K1858" i="4"/>
  <c r="N1858" i="4" s="1"/>
  <c r="K1874" i="4"/>
  <c r="K1890" i="4"/>
  <c r="K1906" i="4"/>
  <c r="K1537" i="4"/>
  <c r="K1585" i="4"/>
  <c r="K1617" i="4"/>
  <c r="N1617" i="4" s="1"/>
  <c r="K1649" i="4"/>
  <c r="K1681" i="4"/>
  <c r="K1392" i="4"/>
  <c r="K1408" i="4"/>
  <c r="M1408" i="4" s="1"/>
  <c r="K1424" i="4"/>
  <c r="K1440" i="4"/>
  <c r="K1456" i="4"/>
  <c r="N1456" i="4" s="1"/>
  <c r="K1472" i="4"/>
  <c r="K1495" i="4"/>
  <c r="N1495" i="4" s="1"/>
  <c r="K1519" i="4"/>
  <c r="N1519" i="4" s="1"/>
  <c r="K1567" i="4"/>
  <c r="N1567" i="4" s="1"/>
  <c r="K1599" i="4"/>
  <c r="K1631" i="4"/>
  <c r="N1631" i="4" s="1"/>
  <c r="K1663" i="4"/>
  <c r="K1695" i="4"/>
  <c r="N1695" i="4" s="1"/>
  <c r="K1395" i="4"/>
  <c r="M1395" i="4" s="1"/>
  <c r="K1411" i="4"/>
  <c r="K1427" i="4"/>
  <c r="M1427" i="4" s="1"/>
  <c r="K1443" i="4"/>
  <c r="K1459" i="4"/>
  <c r="M1459" i="4" s="1"/>
  <c r="K1475" i="4"/>
  <c r="K1498" i="4"/>
  <c r="M1498" i="4" s="1"/>
  <c r="K1515" i="4"/>
  <c r="K1288" i="4"/>
  <c r="L1288" i="4" s="1"/>
  <c r="K1305" i="4"/>
  <c r="K1321" i="4"/>
  <c r="L1321" i="4" s="1"/>
  <c r="K1337" i="4"/>
  <c r="K1353" i="4"/>
  <c r="L1353" i="4" s="1"/>
  <c r="K1369" i="4"/>
  <c r="K1386" i="4"/>
  <c r="L1386" i="4" s="1"/>
  <c r="K1551" i="4"/>
  <c r="K1703" i="4"/>
  <c r="M1703" i="4" s="1"/>
  <c r="K1719" i="4"/>
  <c r="K1735" i="4"/>
  <c r="M1735" i="4" s="1"/>
  <c r="K1751" i="4"/>
  <c r="K1767" i="4"/>
  <c r="M1767" i="4" s="1"/>
  <c r="K1538" i="4"/>
  <c r="K1584" i="4"/>
  <c r="L1584" i="4" s="1"/>
  <c r="K1616" i="4"/>
  <c r="K1648" i="4"/>
  <c r="L1648" i="4" s="1"/>
  <c r="K1680" i="4"/>
  <c r="K1780" i="4"/>
  <c r="M1780" i="4" s="1"/>
  <c r="K1796" i="4"/>
  <c r="K1812" i="4"/>
  <c r="M1812" i="4" s="1"/>
  <c r="K1828" i="4"/>
  <c r="K1844" i="4"/>
  <c r="M1844" i="4" s="1"/>
  <c r="K1860" i="4"/>
  <c r="K1876" i="4"/>
  <c r="K1892" i="4"/>
  <c r="K1908" i="4"/>
  <c r="M1908" i="4" s="1"/>
  <c r="K1541" i="4"/>
  <c r="L1541" i="4" s="1"/>
  <c r="K1589" i="4"/>
  <c r="L1589" i="4" s="1"/>
  <c r="K1621" i="4"/>
  <c r="L1621" i="4" s="1"/>
  <c r="K1653" i="4"/>
  <c r="L1653" i="4" s="1"/>
  <c r="K1685" i="4"/>
  <c r="L1685" i="4" s="1"/>
  <c r="K1272" i="4"/>
  <c r="N1272" i="4" s="1"/>
  <c r="K1414" i="4"/>
  <c r="M1414" i="4" s="1"/>
  <c r="K1446" i="4"/>
  <c r="M1446" i="4" s="1"/>
  <c r="K1478" i="4"/>
  <c r="L1478" i="4" s="1"/>
  <c r="K1275" i="4"/>
  <c r="L1275" i="4" s="1"/>
  <c r="K1308" i="4"/>
  <c r="L1308" i="4" s="1"/>
  <c r="K1340" i="4"/>
  <c r="L1340" i="4" s="1"/>
  <c r="K1372" i="4"/>
  <c r="N1372" i="4" s="1"/>
  <c r="K1554" i="4"/>
  <c r="M1554" i="4" s="1"/>
  <c r="K1722" i="4"/>
  <c r="M1722" i="4" s="1"/>
  <c r="K1754" i="4"/>
  <c r="M1754" i="4" s="1"/>
  <c r="K1544" i="4"/>
  <c r="N1544" i="4" s="1"/>
  <c r="K1622" i="4"/>
  <c r="L1622" i="4" s="1"/>
  <c r="K1686" i="4"/>
  <c r="L1686" i="4" s="1"/>
  <c r="K1799" i="4"/>
  <c r="M1799" i="4" s="1"/>
  <c r="K1831" i="4"/>
  <c r="L1831" i="4" s="1"/>
  <c r="K1863" i="4"/>
  <c r="M1863" i="4" s="1"/>
  <c r="K1895" i="4"/>
  <c r="M1895" i="4" s="1"/>
  <c r="K1595" i="4"/>
  <c r="K1659" i="4"/>
  <c r="N1659" i="4" s="1"/>
  <c r="K1277" i="4"/>
  <c r="K1310" i="4"/>
  <c r="M1310" i="4" s="1"/>
  <c r="K1342" i="4"/>
  <c r="K1374" i="4"/>
  <c r="N1374" i="4" s="1"/>
  <c r="K1556" i="4"/>
  <c r="K1724" i="4"/>
  <c r="L1724" i="4" s="1"/>
  <c r="K1756" i="4"/>
  <c r="K1562" i="4"/>
  <c r="M1562" i="4" s="1"/>
  <c r="K1626" i="4"/>
  <c r="K1690" i="4"/>
  <c r="M1690" i="4" s="1"/>
  <c r="K1801" i="4"/>
  <c r="K1833" i="4"/>
  <c r="N1833" i="4" s="1"/>
  <c r="K1865" i="4"/>
  <c r="L1865" i="4" s="1"/>
  <c r="K1897" i="4"/>
  <c r="N1897" i="4" s="1"/>
  <c r="K1389" i="4"/>
  <c r="L1389" i="4" s="1"/>
  <c r="K1421" i="4"/>
  <c r="L1421" i="4" s="1"/>
  <c r="K1453" i="4"/>
  <c r="K1492" i="4"/>
  <c r="L1492" i="4" s="1"/>
  <c r="K1282" i="4"/>
  <c r="K1315" i="4"/>
  <c r="N1315" i="4" s="1"/>
  <c r="K1347" i="4"/>
  <c r="N1347" i="4" s="1"/>
  <c r="K1379" i="4"/>
  <c r="N1379" i="4" s="1"/>
  <c r="K1697" i="4"/>
  <c r="N1697" i="4" s="1"/>
  <c r="K1729" i="4"/>
  <c r="N1729" i="4" s="1"/>
  <c r="K1761" i="4"/>
  <c r="N1761" i="4" s="1"/>
  <c r="K1572" i="4"/>
  <c r="N1572" i="4" s="1"/>
  <c r="K1636" i="4"/>
  <c r="N1636" i="4" s="1"/>
  <c r="K1774" i="4"/>
  <c r="L1774" i="4" s="1"/>
  <c r="K1806" i="4"/>
  <c r="K1838" i="4"/>
  <c r="L1838" i="4" s="1"/>
  <c r="K1870" i="4"/>
  <c r="L1870" i="4" s="1"/>
  <c r="K1902" i="4"/>
  <c r="L1902" i="4" s="1"/>
  <c r="K1529" i="4"/>
  <c r="N1529" i="4" s="1"/>
  <c r="K1609" i="4"/>
  <c r="M1609" i="4" s="1"/>
  <c r="K1673" i="4"/>
  <c r="K1404" i="4"/>
  <c r="N1404" i="4" s="1"/>
  <c r="K1436" i="4"/>
  <c r="L1436" i="4" s="1"/>
  <c r="K1468" i="4"/>
  <c r="N1468" i="4" s="1"/>
  <c r="K1591" i="4"/>
  <c r="K1655" i="4"/>
  <c r="L1655" i="4" s="1"/>
  <c r="K1391" i="4"/>
  <c r="L1391" i="4" s="1"/>
  <c r="K1423" i="4"/>
  <c r="L1423" i="4" s="1"/>
  <c r="K1455" i="4"/>
  <c r="L1455" i="4" s="1"/>
  <c r="K1494" i="4"/>
  <c r="L1494" i="4" s="1"/>
  <c r="K1284" i="4"/>
  <c r="N1284" i="4" s="1"/>
  <c r="K1317" i="4"/>
  <c r="N1317" i="4" s="1"/>
  <c r="K1349" i="4"/>
  <c r="K1381" i="4"/>
  <c r="N1381" i="4" s="1"/>
  <c r="K1699" i="4"/>
  <c r="N1699" i="4" s="1"/>
  <c r="K1731" i="4"/>
  <c r="N1731" i="4" s="1"/>
  <c r="K1763" i="4"/>
  <c r="N1763" i="4" s="1"/>
  <c r="K1576" i="4"/>
  <c r="N1576" i="4" s="1"/>
  <c r="K1640" i="4"/>
  <c r="N1640" i="4" s="1"/>
  <c r="K1776" i="4"/>
  <c r="L1776" i="4" s="1"/>
  <c r="K1808" i="4"/>
  <c r="K1840" i="4"/>
  <c r="L1840" i="4" s="1"/>
  <c r="K1872" i="4"/>
  <c r="L1872" i="4" s="1"/>
  <c r="K1904" i="4"/>
  <c r="L1904" i="4" s="1"/>
  <c r="K1533" i="4"/>
  <c r="K1613" i="4"/>
  <c r="N1613" i="4" s="1"/>
  <c r="K1677" i="4"/>
  <c r="L1677" i="4" s="1"/>
  <c r="K1394" i="4"/>
  <c r="L1394" i="4" s="1"/>
  <c r="K1410" i="4"/>
  <c r="L1410" i="4" s="1"/>
  <c r="K1426" i="4"/>
  <c r="L1426" i="4" s="1"/>
  <c r="K1442" i="4"/>
  <c r="L1442" i="4" s="1"/>
  <c r="K1458" i="4"/>
  <c r="L1458" i="4" s="1"/>
  <c r="K1474" i="4"/>
  <c r="L1474" i="4" s="1"/>
  <c r="K1497" i="4"/>
  <c r="L1497" i="4" s="1"/>
  <c r="K1514" i="4"/>
  <c r="L1514" i="4" s="1"/>
  <c r="K1287" i="4"/>
  <c r="N1287" i="4" s="1"/>
  <c r="K1304" i="4"/>
  <c r="N1304" i="4" s="1"/>
  <c r="K1320" i="4"/>
  <c r="N1320" i="4" s="1"/>
  <c r="K1336" i="4"/>
  <c r="N1336" i="4" s="1"/>
  <c r="K1352" i="4"/>
  <c r="N1352" i="4" s="1"/>
  <c r="K1368" i="4"/>
  <c r="N1368" i="4" s="1"/>
  <c r="K1385" i="4"/>
  <c r="N1385" i="4" s="1"/>
  <c r="K1550" i="4"/>
  <c r="N1550" i="4" s="1"/>
  <c r="K1702" i="4"/>
  <c r="N1702" i="4" s="1"/>
  <c r="K1718" i="4"/>
  <c r="N1718" i="4" s="1"/>
  <c r="K1734" i="4"/>
  <c r="N1734" i="4" s="1"/>
  <c r="K1750" i="4"/>
  <c r="N1750" i="4" s="1"/>
  <c r="K1766" i="4"/>
  <c r="N1766" i="4" s="1"/>
  <c r="K1536" i="4"/>
  <c r="N1536" i="4" s="1"/>
  <c r="K1582" i="4"/>
  <c r="N1582" i="4" s="1"/>
  <c r="K1614" i="4"/>
  <c r="N1614" i="4" s="1"/>
  <c r="K1646" i="4"/>
  <c r="N1646" i="4" s="1"/>
  <c r="K1678" i="4"/>
  <c r="N1678" i="4" s="1"/>
  <c r="K1779" i="4"/>
  <c r="L1779" i="4" s="1"/>
  <c r="K1795" i="4"/>
  <c r="L1795" i="4" s="1"/>
  <c r="K1811" i="4"/>
  <c r="L1811" i="4" s="1"/>
  <c r="K1827" i="4"/>
  <c r="L1827" i="4" s="1"/>
  <c r="K1843" i="4"/>
  <c r="L1843" i="4" s="1"/>
  <c r="K1859" i="4"/>
  <c r="L1859" i="4" s="1"/>
  <c r="K1875" i="4"/>
  <c r="L1875" i="4" s="1"/>
  <c r="K1891" i="4"/>
  <c r="L1891" i="4" s="1"/>
  <c r="K1907" i="4"/>
  <c r="L1907" i="4" s="1"/>
  <c r="K1539" i="4"/>
  <c r="N1539" i="4" s="1"/>
  <c r="K1587" i="4"/>
  <c r="N1587" i="4" s="1"/>
  <c r="K1619" i="4"/>
  <c r="N1619" i="4" s="1"/>
  <c r="K1651" i="4"/>
  <c r="N1651" i="4" s="1"/>
  <c r="K1683" i="4"/>
  <c r="N1683" i="4" s="1"/>
  <c r="K1499" i="4"/>
  <c r="N1499" i="4" s="1"/>
  <c r="K1516" i="4"/>
  <c r="K1289" i="4"/>
  <c r="L1289" i="4" s="1"/>
  <c r="K1306" i="4"/>
  <c r="K1322" i="4"/>
  <c r="K1338" i="4"/>
  <c r="L1338" i="4" s="1"/>
  <c r="K1354" i="4"/>
  <c r="K1370" i="4"/>
  <c r="K1387" i="4"/>
  <c r="K1552" i="4"/>
  <c r="M1552" i="4" s="1"/>
  <c r="K1704" i="4"/>
  <c r="K1720" i="4"/>
  <c r="K1736" i="4"/>
  <c r="K1752" i="4"/>
  <c r="M1752" i="4" s="1"/>
  <c r="K1768" i="4"/>
  <c r="K1540" i="4"/>
  <c r="K1586" i="4"/>
  <c r="K1618" i="4"/>
  <c r="L1618" i="4" s="1"/>
  <c r="K1650" i="4"/>
  <c r="K1682" i="4"/>
  <c r="K1781" i="4"/>
  <c r="K1797" i="4"/>
  <c r="M1797" i="4" s="1"/>
  <c r="K1813" i="4"/>
  <c r="K1829" i="4"/>
  <c r="K1845" i="4"/>
  <c r="K1861" i="4"/>
  <c r="M1861" i="4" s="1"/>
  <c r="K1877" i="4"/>
  <c r="K1893" i="4"/>
  <c r="K1909" i="4"/>
  <c r="K1401" i="4"/>
  <c r="N1401" i="4" s="1"/>
  <c r="K1417" i="4"/>
  <c r="K1433" i="4"/>
  <c r="K1449" i="4"/>
  <c r="K1465" i="4"/>
  <c r="N1465" i="4" s="1"/>
  <c r="K1481" i="4"/>
  <c r="K1504" i="4"/>
  <c r="N1504" i="4" s="1"/>
  <c r="K1278" i="4"/>
  <c r="K1295" i="4"/>
  <c r="M1295" i="4" s="1"/>
  <c r="K1311" i="4"/>
  <c r="K1327" i="4"/>
  <c r="K1343" i="4"/>
  <c r="K1359" i="4"/>
  <c r="M1359" i="4" s="1"/>
  <c r="K1375" i="4"/>
  <c r="K1488" i="4"/>
  <c r="M1488" i="4" s="1"/>
  <c r="K1557" i="4"/>
  <c r="L1557" i="4" s="1"/>
  <c r="K1709" i="4"/>
  <c r="L1709" i="4" s="1"/>
  <c r="K1725" i="4"/>
  <c r="L1725" i="4" s="1"/>
  <c r="K1741" i="4"/>
  <c r="K1757" i="4"/>
  <c r="N1757" i="4" s="1"/>
  <c r="K1518" i="4"/>
  <c r="M1518" i="4" s="1"/>
  <c r="K1564" i="4"/>
  <c r="M1564" i="4" s="1"/>
  <c r="K1596" i="4"/>
  <c r="M1596" i="4" s="1"/>
  <c r="K1628" i="4"/>
  <c r="L1628" i="4" s="1"/>
  <c r="K1660" i="4"/>
  <c r="M1660" i="4" s="1"/>
  <c r="K1692" i="4"/>
  <c r="M1692" i="4" s="1"/>
  <c r="K1669" i="4"/>
  <c r="K1605" i="4"/>
  <c r="L1605" i="4" s="1"/>
  <c r="K1525" i="4"/>
  <c r="K1900" i="4"/>
  <c r="M1900" i="4" s="1"/>
  <c r="K1868" i="4"/>
  <c r="L1868" i="4" s="1"/>
  <c r="K1836" i="4"/>
  <c r="K1804" i="4"/>
  <c r="K1696" i="4"/>
  <c r="K1632" i="4"/>
  <c r="L1632" i="4" s="1"/>
  <c r="K1568" i="4"/>
  <c r="L1568" i="4" s="1"/>
  <c r="K1759" i="4"/>
  <c r="M1759" i="4" s="1"/>
  <c r="K1727" i="4"/>
  <c r="M1727" i="4" s="1"/>
  <c r="K1559" i="4"/>
  <c r="L1559" i="4" s="1"/>
  <c r="K1377" i="4"/>
  <c r="L1377" i="4" s="1"/>
  <c r="K1345" i="4"/>
  <c r="K1313" i="4"/>
  <c r="L1313" i="4" s="1"/>
  <c r="K1280" i="4"/>
  <c r="L1280" i="4" s="1"/>
  <c r="K1483" i="4"/>
  <c r="M1483" i="4" s="1"/>
  <c r="K1451" i="4"/>
  <c r="K1419" i="4"/>
  <c r="M1419" i="4" s="1"/>
  <c r="K1291" i="4"/>
  <c r="K1647" i="4"/>
  <c r="L1647" i="4" s="1"/>
  <c r="K1583" i="4"/>
  <c r="K1464" i="4"/>
  <c r="K1432" i="4"/>
  <c r="K1400" i="4"/>
  <c r="K1665" i="4"/>
  <c r="K1601" i="4"/>
  <c r="M1601" i="4" s="1"/>
  <c r="K1521" i="4"/>
  <c r="M1521" i="4" s="1"/>
  <c r="K1898" i="4"/>
  <c r="N1898" i="4" s="1"/>
  <c r="K1866" i="4"/>
  <c r="N1866" i="4" s="1"/>
  <c r="K1834" i="4"/>
  <c r="N1834" i="4" s="1"/>
  <c r="K1802" i="4"/>
  <c r="K1637" i="4"/>
  <c r="L1637" i="4" s="1"/>
  <c r="K1573" i="4"/>
  <c r="K1884" i="4"/>
  <c r="K1852" i="4"/>
  <c r="M1852" i="4" s="1"/>
  <c r="K1820" i="4"/>
  <c r="K1788" i="4"/>
  <c r="M1788" i="4" s="1"/>
  <c r="K1664" i="4"/>
  <c r="K1600" i="4"/>
  <c r="L1600" i="4" s="1"/>
  <c r="K1522" i="4"/>
  <c r="L1522" i="4" s="1"/>
  <c r="K1743" i="4"/>
  <c r="L1743" i="4" s="1"/>
  <c r="K1711" i="4"/>
  <c r="K1490" i="4"/>
  <c r="N1490" i="4" s="1"/>
  <c r="K1361" i="4"/>
  <c r="K1329" i="4"/>
  <c r="M1329" i="4" s="1"/>
  <c r="K1297" i="4"/>
  <c r="K1506" i="4"/>
  <c r="L1506" i="4" s="1"/>
  <c r="K1467" i="4"/>
  <c r="K1435" i="4"/>
  <c r="M1435" i="4" s="1"/>
  <c r="K1403" i="4"/>
  <c r="K1679" i="4"/>
  <c r="N1679" i="4" s="1"/>
  <c r="K1615" i="4"/>
  <c r="K1535" i="4"/>
  <c r="K1480" i="4"/>
  <c r="K1448" i="4"/>
  <c r="K1416" i="4"/>
  <c r="K1911" i="4"/>
  <c r="K1633" i="4"/>
  <c r="K1569" i="4"/>
  <c r="K1882" i="4"/>
  <c r="K1850" i="4"/>
  <c r="K1818" i="4"/>
  <c r="N1818" i="4" s="1"/>
  <c r="K1786" i="4"/>
  <c r="M788" i="4"/>
  <c r="L788" i="4"/>
  <c r="M780" i="4"/>
  <c r="L780" i="4"/>
  <c r="M772" i="4"/>
  <c r="L772" i="4"/>
  <c r="M764" i="4"/>
  <c r="L764" i="4"/>
  <c r="M754" i="4"/>
  <c r="L754" i="4"/>
  <c r="M725" i="4"/>
  <c r="L725" i="4"/>
  <c r="M716" i="4"/>
  <c r="L716" i="4"/>
  <c r="N708" i="4"/>
  <c r="M708" i="4"/>
  <c r="N658" i="4"/>
  <c r="M658" i="4"/>
  <c r="N648" i="4"/>
  <c r="M648" i="4"/>
  <c r="N640" i="4"/>
  <c r="M640" i="4"/>
  <c r="N631" i="4"/>
  <c r="M631" i="4"/>
  <c r="N623" i="4"/>
  <c r="M623" i="4"/>
  <c r="N595" i="4"/>
  <c r="M595" i="4"/>
  <c r="N569" i="4"/>
  <c r="M569" i="4"/>
  <c r="N553" i="4"/>
  <c r="M553" i="4"/>
  <c r="N537" i="4"/>
  <c r="M537" i="4"/>
  <c r="M510" i="4"/>
  <c r="L510" i="4"/>
  <c r="M427" i="4"/>
  <c r="L427" i="4"/>
  <c r="N926" i="4"/>
  <c r="M926" i="4"/>
  <c r="N884" i="4"/>
  <c r="M884" i="4"/>
  <c r="N830" i="4"/>
  <c r="M830" i="4"/>
  <c r="N822" i="4"/>
  <c r="M822" i="4"/>
  <c r="N814" i="4"/>
  <c r="M814" i="4"/>
  <c r="N806" i="4"/>
  <c r="M806" i="4"/>
  <c r="N797" i="4"/>
  <c r="M797" i="4"/>
  <c r="N757" i="4"/>
  <c r="M757" i="4"/>
  <c r="N746" i="4"/>
  <c r="M746" i="4"/>
  <c r="N738" i="4"/>
  <c r="M738" i="4"/>
  <c r="N702" i="4"/>
  <c r="M702" i="4"/>
  <c r="N694" i="4"/>
  <c r="M694" i="4"/>
  <c r="N686" i="4"/>
  <c r="M686" i="4"/>
  <c r="N678" i="4"/>
  <c r="M678" i="4"/>
  <c r="N670" i="4"/>
  <c r="M670" i="4"/>
  <c r="N661" i="4"/>
  <c r="M661" i="4"/>
  <c r="M599" i="4"/>
  <c r="L599" i="4"/>
  <c r="M568" i="4"/>
  <c r="L568" i="4"/>
  <c r="M552" i="4"/>
  <c r="L552" i="4"/>
  <c r="M536" i="4"/>
  <c r="L536" i="4"/>
  <c r="M509" i="4"/>
  <c r="L509" i="4"/>
  <c r="M426" i="4"/>
  <c r="L426" i="4"/>
  <c r="L610" i="4"/>
  <c r="M610" i="4"/>
  <c r="L602" i="4"/>
  <c r="M602" i="4"/>
  <c r="L580" i="4"/>
  <c r="M580" i="4"/>
  <c r="L534" i="4"/>
  <c r="M534" i="4"/>
  <c r="L526" i="4"/>
  <c r="M526" i="4"/>
  <c r="N501" i="4"/>
  <c r="M501" i="4"/>
  <c r="N493" i="4"/>
  <c r="M493" i="4"/>
  <c r="N485" i="4"/>
  <c r="M485" i="4"/>
  <c r="N477" i="4"/>
  <c r="M477" i="4"/>
  <c r="N469" i="4"/>
  <c r="M469" i="4"/>
  <c r="N461" i="4"/>
  <c r="M461" i="4"/>
  <c r="N453" i="4"/>
  <c r="M453" i="4"/>
  <c r="N445" i="4"/>
  <c r="M445" i="4"/>
  <c r="M399" i="4"/>
  <c r="L399" i="4"/>
  <c r="M391" i="4"/>
  <c r="L391" i="4"/>
  <c r="M341" i="4"/>
  <c r="L341" i="4"/>
  <c r="M333" i="4"/>
  <c r="L333" i="4"/>
  <c r="M250" i="4"/>
  <c r="L250" i="4"/>
  <c r="M231" i="4"/>
  <c r="L231" i="4"/>
  <c r="M173" i="4"/>
  <c r="L173" i="4"/>
  <c r="M156" i="4"/>
  <c r="L156" i="4"/>
  <c r="N410" i="4"/>
  <c r="M410" i="4"/>
  <c r="N402" i="4"/>
  <c r="M402" i="4"/>
  <c r="N370" i="4"/>
  <c r="M370" i="4"/>
  <c r="L370" i="4"/>
  <c r="N354" i="4"/>
  <c r="M354" i="4"/>
  <c r="N326" i="4"/>
  <c r="M326" i="4"/>
  <c r="L76" i="4"/>
  <c r="N76" i="4"/>
  <c r="N80" i="4"/>
  <c r="M80" i="4"/>
  <c r="N112" i="4"/>
  <c r="M112" i="4"/>
  <c r="N144" i="4"/>
  <c r="M144" i="4"/>
  <c r="N176" i="4"/>
  <c r="M176" i="4"/>
  <c r="N208" i="4"/>
  <c r="M208" i="4"/>
  <c r="M234" i="4"/>
  <c r="L234" i="4"/>
  <c r="N277" i="4"/>
  <c r="M277" i="4"/>
  <c r="N309" i="4"/>
  <c r="M309" i="4"/>
  <c r="L358" i="4"/>
  <c r="M358" i="4"/>
  <c r="M839" i="4"/>
  <c r="L839" i="4"/>
  <c r="M847" i="4"/>
  <c r="L847" i="4"/>
  <c r="M855" i="4"/>
  <c r="L855" i="4"/>
  <c r="M863" i="4"/>
  <c r="L863" i="4"/>
  <c r="M871" i="4"/>
  <c r="L871" i="4"/>
  <c r="M879" i="4"/>
  <c r="L879" i="4"/>
  <c r="M895" i="4"/>
  <c r="L895" i="4"/>
  <c r="M903" i="4"/>
  <c r="L903" i="4"/>
  <c r="M911" i="4"/>
  <c r="L911" i="4"/>
  <c r="M919" i="4"/>
  <c r="L919" i="4"/>
  <c r="M934" i="4"/>
  <c r="L934" i="4"/>
  <c r="M942" i="4"/>
  <c r="L942" i="4"/>
  <c r="M950" i="4"/>
  <c r="L950" i="4"/>
  <c r="M958" i="4"/>
  <c r="L958" i="4"/>
  <c r="M966" i="4"/>
  <c r="L966" i="4"/>
  <c r="N974" i="4"/>
  <c r="M974" i="4"/>
  <c r="N982" i="4"/>
  <c r="M982" i="4"/>
  <c r="N990" i="4"/>
  <c r="M990" i="4"/>
  <c r="N998" i="4"/>
  <c r="M998" i="4"/>
  <c r="N1006" i="4"/>
  <c r="M1006" i="4"/>
  <c r="N1014" i="4"/>
  <c r="M1014" i="4"/>
  <c r="N1022" i="4"/>
  <c r="M1022" i="4"/>
  <c r="N1030" i="4"/>
  <c r="M1030" i="4"/>
  <c r="M1037" i="4"/>
  <c r="L1037" i="4"/>
  <c r="M1053" i="4"/>
  <c r="L1053" i="4"/>
  <c r="N1066" i="4"/>
  <c r="M1066" i="4"/>
  <c r="N1074" i="4"/>
  <c r="M1074" i="4"/>
  <c r="N1082" i="4"/>
  <c r="M1082" i="4"/>
  <c r="N1090" i="4"/>
  <c r="M1090" i="4"/>
  <c r="N1098" i="4"/>
  <c r="M1098" i="4"/>
  <c r="N1126" i="4"/>
  <c r="M1126" i="4"/>
  <c r="N1134" i="4"/>
  <c r="M1134" i="4"/>
  <c r="N1148" i="4"/>
  <c r="M1148" i="4"/>
  <c r="N1156" i="4"/>
  <c r="M1156" i="4"/>
  <c r="N1048" i="4"/>
  <c r="M1048" i="4"/>
  <c r="N1107" i="4"/>
  <c r="M1107" i="4"/>
  <c r="N1115" i="4"/>
  <c r="M1115" i="4"/>
  <c r="N1123" i="4"/>
  <c r="M1123" i="4"/>
  <c r="N1157" i="4"/>
  <c r="M1157" i="4"/>
  <c r="N1165" i="4"/>
  <c r="M1165" i="4"/>
  <c r="N1173" i="4"/>
  <c r="M1173" i="4"/>
  <c r="N1181" i="4"/>
  <c r="M1181" i="4"/>
  <c r="N1189" i="4"/>
  <c r="M1189" i="4"/>
  <c r="N1197" i="4"/>
  <c r="M1197" i="4"/>
  <c r="N1205" i="4"/>
  <c r="M1205" i="4"/>
  <c r="N1213" i="4"/>
  <c r="M1213" i="4"/>
  <c r="N1221" i="4"/>
  <c r="M1221" i="4"/>
  <c r="N1229" i="4"/>
  <c r="M1229" i="4"/>
  <c r="N1237" i="4"/>
  <c r="M1237" i="4"/>
  <c r="N1245" i="4"/>
  <c r="M1245" i="4"/>
  <c r="N1253" i="4"/>
  <c r="M1253" i="4"/>
  <c r="N1261" i="4"/>
  <c r="M1261" i="4"/>
  <c r="N1269" i="4"/>
  <c r="M1269" i="4"/>
  <c r="N50" i="4"/>
  <c r="M50" i="4"/>
  <c r="N13" i="4"/>
  <c r="M13" i="4"/>
  <c r="N22" i="4"/>
  <c r="L22" i="4"/>
  <c r="N30" i="4"/>
  <c r="M30" i="4"/>
  <c r="N38" i="4"/>
  <c r="L38" i="4"/>
  <c r="L73" i="4"/>
  <c r="N73" i="4"/>
  <c r="L81" i="4"/>
  <c r="M81" i="4"/>
  <c r="L89" i="4"/>
  <c r="N89" i="4"/>
  <c r="L97" i="4"/>
  <c r="N97" i="4"/>
  <c r="M97" i="4"/>
  <c r="L105" i="4"/>
  <c r="M105" i="4"/>
  <c r="N105" i="4"/>
  <c r="L113" i="4"/>
  <c r="N113" i="4"/>
  <c r="M113" i="4"/>
  <c r="L121" i="4"/>
  <c r="M121" i="4"/>
  <c r="N121" i="4"/>
  <c r="L129" i="4"/>
  <c r="N129" i="4"/>
  <c r="M129" i="4"/>
  <c r="L137" i="4"/>
  <c r="M137" i="4"/>
  <c r="N137" i="4"/>
  <c r="L145" i="4"/>
  <c r="N145" i="4"/>
  <c r="M145" i="4"/>
  <c r="N153" i="4"/>
  <c r="L153" i="4"/>
  <c r="M153" i="4"/>
  <c r="N57" i="4"/>
  <c r="M57" i="4"/>
  <c r="L57" i="4"/>
  <c r="N65" i="4"/>
  <c r="L65" i="4"/>
  <c r="M65" i="4"/>
  <c r="L482" i="4"/>
  <c r="M482" i="4"/>
  <c r="N482" i="4"/>
  <c r="L466" i="4"/>
  <c r="N466" i="4"/>
  <c r="M466" i="4"/>
  <c r="L450" i="4"/>
  <c r="M450" i="4"/>
  <c r="N396" i="4"/>
  <c r="M396" i="4"/>
  <c r="N338" i="4"/>
  <c r="L338" i="4"/>
  <c r="M338" i="4"/>
  <c r="N241" i="4"/>
  <c r="M241" i="4"/>
  <c r="L241" i="4"/>
  <c r="N167" i="4"/>
  <c r="L167" i="4"/>
  <c r="L407" i="4"/>
  <c r="N407" i="4"/>
  <c r="L375" i="4"/>
  <c r="M375" i="4"/>
  <c r="N375" i="4"/>
  <c r="L359" i="4"/>
  <c r="N359" i="4"/>
  <c r="M359" i="4"/>
  <c r="L331" i="4"/>
  <c r="M331" i="4"/>
  <c r="L310" i="4"/>
  <c r="N310" i="4"/>
  <c r="L294" i="4"/>
  <c r="M294" i="4"/>
  <c r="N294" i="4"/>
  <c r="L278" i="4"/>
  <c r="N278" i="4"/>
  <c r="M278" i="4"/>
  <c r="L262" i="4"/>
  <c r="M262" i="4"/>
  <c r="N236" i="4"/>
  <c r="M236" i="4"/>
  <c r="N163" i="4"/>
  <c r="L163" i="4"/>
  <c r="M163" i="4"/>
  <c r="L209" i="4"/>
  <c r="N209" i="4"/>
  <c r="M209" i="4"/>
  <c r="L193" i="4"/>
  <c r="M193" i="4"/>
  <c r="L177" i="4"/>
  <c r="N177" i="4"/>
  <c r="N285" i="4"/>
  <c r="M285" i="4"/>
  <c r="N1270" i="4"/>
  <c r="M1270" i="4"/>
  <c r="N1262" i="4"/>
  <c r="M1262" i="4"/>
  <c r="N1254" i="4"/>
  <c r="M1254" i="4"/>
  <c r="N1246" i="4"/>
  <c r="M1246" i="4"/>
  <c r="N1238" i="4"/>
  <c r="M1238" i="4"/>
  <c r="N1230" i="4"/>
  <c r="M1230" i="4"/>
  <c r="N1222" i="4"/>
  <c r="M1222" i="4"/>
  <c r="N1214" i="4"/>
  <c r="M1214" i="4"/>
  <c r="M1206" i="4"/>
  <c r="L1206" i="4"/>
  <c r="M1198" i="4"/>
  <c r="L1198" i="4"/>
  <c r="M1190" i="4"/>
  <c r="L1190" i="4"/>
  <c r="M1182" i="4"/>
  <c r="L1182" i="4"/>
  <c r="M1174" i="4"/>
  <c r="L1174" i="4"/>
  <c r="M1166" i="4"/>
  <c r="L1166" i="4"/>
  <c r="M1158" i="4"/>
  <c r="L1158" i="4"/>
  <c r="M1124" i="4"/>
  <c r="L1124" i="4"/>
  <c r="M1116" i="4"/>
  <c r="L1116" i="4"/>
  <c r="M1108" i="4"/>
  <c r="L1108" i="4"/>
  <c r="M1050" i="4"/>
  <c r="L1050" i="4"/>
  <c r="N1155" i="4"/>
  <c r="M1155" i="4"/>
  <c r="N1147" i="4"/>
  <c r="M1147" i="4"/>
  <c r="N1133" i="4"/>
  <c r="M1133" i="4"/>
  <c r="N1125" i="4"/>
  <c r="M1125" i="4"/>
  <c r="N1097" i="4"/>
  <c r="M1097" i="4"/>
  <c r="N1089" i="4"/>
  <c r="M1089" i="4"/>
  <c r="N1081" i="4"/>
  <c r="M1081" i="4"/>
  <c r="N1073" i="4"/>
  <c r="M1073" i="4"/>
  <c r="N1065" i="4"/>
  <c r="M1065" i="4"/>
  <c r="M1051" i="4"/>
  <c r="L1051" i="4"/>
  <c r="M1035" i="4"/>
  <c r="L1035" i="4"/>
  <c r="N1029" i="4"/>
  <c r="M1029" i="4"/>
  <c r="N1021" i="4"/>
  <c r="M1021" i="4"/>
  <c r="N1013" i="4"/>
  <c r="M1013" i="4"/>
  <c r="N1005" i="4"/>
  <c r="M1005" i="4"/>
  <c r="N997" i="4"/>
  <c r="M997" i="4"/>
  <c r="N989" i="4"/>
  <c r="M989" i="4"/>
  <c r="N981" i="4"/>
  <c r="M981" i="4"/>
  <c r="N973" i="4"/>
  <c r="L973" i="4"/>
  <c r="M965" i="4"/>
  <c r="L965" i="4"/>
  <c r="M957" i="4"/>
  <c r="L957" i="4"/>
  <c r="M949" i="4"/>
  <c r="L949" i="4"/>
  <c r="M941" i="4"/>
  <c r="L941" i="4"/>
  <c r="M933" i="4"/>
  <c r="L933" i="4"/>
  <c r="M918" i="4"/>
  <c r="L918" i="4"/>
  <c r="M910" i="4"/>
  <c r="L910" i="4"/>
  <c r="M902" i="4"/>
  <c r="L902" i="4"/>
  <c r="M894" i="4"/>
  <c r="L894" i="4"/>
  <c r="M878" i="4"/>
  <c r="L878" i="4"/>
  <c r="M870" i="4"/>
  <c r="L870" i="4"/>
  <c r="M862" i="4"/>
  <c r="L862" i="4"/>
  <c r="M854" i="4"/>
  <c r="L854" i="4"/>
  <c r="M846" i="4"/>
  <c r="L846" i="4"/>
  <c r="M838" i="4"/>
  <c r="L838" i="4"/>
  <c r="M787" i="4"/>
  <c r="L787" i="4"/>
  <c r="M779" i="4"/>
  <c r="L779" i="4"/>
  <c r="M771" i="4"/>
  <c r="L771" i="4"/>
  <c r="M763" i="4"/>
  <c r="L763" i="4"/>
  <c r="M753" i="4"/>
  <c r="L753" i="4"/>
  <c r="M724" i="4"/>
  <c r="L724" i="4"/>
  <c r="M715" i="4"/>
  <c r="L715" i="4"/>
  <c r="N707" i="4"/>
  <c r="M707" i="4"/>
  <c r="N656" i="4"/>
  <c r="M656" i="4"/>
  <c r="N647" i="4"/>
  <c r="M647" i="4"/>
  <c r="N638" i="4"/>
  <c r="M638" i="4"/>
  <c r="N630" i="4"/>
  <c r="M630" i="4"/>
  <c r="N622" i="4"/>
  <c r="M622" i="4"/>
  <c r="N593" i="4"/>
  <c r="M593" i="4"/>
  <c r="N567" i="4"/>
  <c r="M567" i="4"/>
  <c r="N551" i="4"/>
  <c r="M551" i="4"/>
  <c r="N535" i="4"/>
  <c r="M535" i="4"/>
  <c r="N508" i="4"/>
  <c r="M508" i="4"/>
  <c r="N425" i="4"/>
  <c r="M425" i="4"/>
  <c r="L925" i="4"/>
  <c r="N925" i="4"/>
  <c r="L883" i="4"/>
  <c r="N883" i="4"/>
  <c r="L829" i="4"/>
  <c r="N829" i="4"/>
  <c r="L821" i="4"/>
  <c r="N821" i="4"/>
  <c r="L813" i="4"/>
  <c r="N813" i="4"/>
  <c r="L805" i="4"/>
  <c r="N805" i="4"/>
  <c r="L796" i="4"/>
  <c r="N796" i="4"/>
  <c r="L756" i="4"/>
  <c r="N756" i="4"/>
  <c r="L745" i="4"/>
  <c r="N745" i="4"/>
  <c r="L737" i="4"/>
  <c r="N737" i="4"/>
  <c r="L701" i="4"/>
  <c r="N701" i="4"/>
  <c r="L693" i="4"/>
  <c r="N693" i="4"/>
  <c r="L685" i="4"/>
  <c r="N685" i="4"/>
  <c r="L677" i="4"/>
  <c r="N677" i="4"/>
  <c r="L669" i="4"/>
  <c r="N669" i="4"/>
  <c r="L659" i="4"/>
  <c r="N659" i="4"/>
  <c r="N596" i="4"/>
  <c r="M596" i="4"/>
  <c r="N566" i="4"/>
  <c r="M566" i="4"/>
  <c r="N550" i="4"/>
  <c r="M550" i="4"/>
  <c r="M511" i="4"/>
  <c r="L511" i="4"/>
  <c r="N511" i="4"/>
  <c r="L611" i="4"/>
  <c r="M611" i="4"/>
  <c r="N611" i="4"/>
  <c r="L581" i="4"/>
  <c r="M581" i="4"/>
  <c r="N581" i="4"/>
  <c r="L527" i="4"/>
  <c r="M527" i="4"/>
  <c r="N527" i="4"/>
  <c r="N494" i="4"/>
  <c r="M494" i="4"/>
  <c r="L494" i="4"/>
  <c r="N478" i="4"/>
  <c r="M478" i="4"/>
  <c r="N462" i="4"/>
  <c r="M462" i="4"/>
  <c r="L462" i="4"/>
  <c r="N446" i="4"/>
  <c r="M446" i="4"/>
  <c r="L446" i="4"/>
  <c r="M392" i="4"/>
  <c r="L392" i="4"/>
  <c r="N392" i="4"/>
  <c r="M334" i="4"/>
  <c r="L334" i="4"/>
  <c r="M233" i="4"/>
  <c r="L233" i="4"/>
  <c r="N233" i="4"/>
  <c r="M158" i="4"/>
  <c r="L158" i="4"/>
  <c r="N158" i="4"/>
  <c r="N403" i="4"/>
  <c r="M403" i="4"/>
  <c r="L403" i="4"/>
  <c r="N371" i="4"/>
  <c r="M371" i="4"/>
  <c r="N355" i="4"/>
  <c r="M355" i="4"/>
  <c r="L355" i="4"/>
  <c r="N327" i="4"/>
  <c r="M327" i="4"/>
  <c r="L327" i="4"/>
  <c r="N306" i="4"/>
  <c r="M306" i="4"/>
  <c r="L306" i="4"/>
  <c r="N290" i="4"/>
  <c r="M290" i="4"/>
  <c r="N274" i="4"/>
  <c r="M274" i="4"/>
  <c r="L274" i="4"/>
  <c r="N258" i="4"/>
  <c r="M258" i="4"/>
  <c r="L258" i="4"/>
  <c r="M228" i="4"/>
  <c r="L228" i="4"/>
  <c r="N228" i="4"/>
  <c r="M155" i="4"/>
  <c r="L155" i="4"/>
  <c r="N205" i="4"/>
  <c r="M205" i="4"/>
  <c r="L205" i="4"/>
  <c r="N189" i="4"/>
  <c r="M189" i="4"/>
  <c r="L189" i="4"/>
  <c r="M69" i="4"/>
  <c r="L69" i="4"/>
  <c r="N69" i="4"/>
  <c r="N216" i="4"/>
  <c r="M216" i="4"/>
  <c r="N59" i="4"/>
  <c r="M59" i="4"/>
  <c r="L147" i="4"/>
  <c r="N147" i="4"/>
  <c r="L131" i="4"/>
  <c r="N131" i="4"/>
  <c r="L115" i="4"/>
  <c r="N115" i="4"/>
  <c r="L99" i="4"/>
  <c r="N99" i="4"/>
  <c r="M253" i="4"/>
  <c r="L253" i="4"/>
  <c r="N120" i="4"/>
  <c r="M120" i="4"/>
  <c r="L382" i="4"/>
  <c r="N382" i="4"/>
  <c r="N301" i="4"/>
  <c r="M301" i="4"/>
  <c r="M218" i="4"/>
  <c r="L218" i="4"/>
  <c r="M64" i="4"/>
  <c r="L64" i="4"/>
  <c r="N104" i="4"/>
  <c r="M104" i="4"/>
  <c r="N29" i="4"/>
  <c r="M29" i="4"/>
  <c r="N531" i="4"/>
  <c r="M531" i="4"/>
  <c r="N420" i="4"/>
  <c r="L420" i="4"/>
  <c r="M554" i="4"/>
  <c r="L554" i="4"/>
  <c r="N614" i="4"/>
  <c r="M614" i="4"/>
  <c r="L614" i="4"/>
  <c r="N671" i="4"/>
  <c r="M671" i="4"/>
  <c r="L671" i="4"/>
  <c r="N687" i="4"/>
  <c r="M687" i="4"/>
  <c r="L687" i="4"/>
  <c r="N717" i="4"/>
  <c r="M717" i="4"/>
  <c r="N747" i="4"/>
  <c r="M747" i="4"/>
  <c r="L747" i="4"/>
  <c r="N798" i="4"/>
  <c r="M798" i="4"/>
  <c r="L798" i="4"/>
  <c r="N815" i="4"/>
  <c r="M815" i="4"/>
  <c r="L815" i="4"/>
  <c r="N831" i="4"/>
  <c r="M831" i="4"/>
  <c r="N927" i="4"/>
  <c r="M927" i="4"/>
  <c r="L927" i="4"/>
  <c r="M512" i="4"/>
  <c r="L512" i="4"/>
  <c r="N512" i="4"/>
  <c r="M555" i="4"/>
  <c r="L555" i="4"/>
  <c r="N555" i="4"/>
  <c r="M597" i="4"/>
  <c r="L597" i="4"/>
  <c r="L632" i="4"/>
  <c r="M632" i="4"/>
  <c r="N632" i="4"/>
  <c r="L649" i="4"/>
  <c r="M649" i="4"/>
  <c r="N649" i="4"/>
  <c r="L709" i="4"/>
  <c r="M709" i="4"/>
  <c r="L726" i="4"/>
  <c r="M726" i="4"/>
  <c r="N726" i="4"/>
  <c r="L765" i="4"/>
  <c r="N765" i="4"/>
  <c r="M765" i="4"/>
  <c r="L781" i="4"/>
  <c r="M781" i="4"/>
  <c r="N781" i="4"/>
  <c r="L840" i="4"/>
  <c r="N840" i="4"/>
  <c r="M840" i="4"/>
  <c r="L856" i="4"/>
  <c r="M856" i="4"/>
  <c r="L872" i="4"/>
  <c r="N872" i="4"/>
  <c r="M872" i="4"/>
  <c r="L896" i="4"/>
  <c r="M896" i="4"/>
  <c r="N896" i="4"/>
  <c r="L912" i="4"/>
  <c r="N912" i="4"/>
  <c r="L935" i="4"/>
  <c r="M935" i="4"/>
  <c r="N935" i="4"/>
  <c r="L951" i="4"/>
  <c r="N951" i="4"/>
  <c r="M951" i="4"/>
  <c r="L967" i="4"/>
  <c r="M967" i="4"/>
  <c r="N967" i="4"/>
  <c r="M983" i="4"/>
  <c r="L983" i="4"/>
  <c r="N983" i="4"/>
  <c r="M999" i="4"/>
  <c r="N999" i="4"/>
  <c r="M1015" i="4"/>
  <c r="L1015" i="4"/>
  <c r="N1015" i="4"/>
  <c r="M1031" i="4"/>
  <c r="N1031" i="4"/>
  <c r="L1031" i="4"/>
  <c r="L1055" i="4"/>
  <c r="N1055" i="4"/>
  <c r="M1075" i="4"/>
  <c r="N1075" i="4"/>
  <c r="L1075" i="4"/>
  <c r="M1091" i="4"/>
  <c r="L1091" i="4"/>
  <c r="N1091" i="4"/>
  <c r="M1127" i="4"/>
  <c r="N1127" i="4"/>
  <c r="L1127" i="4"/>
  <c r="M1149" i="4"/>
  <c r="L1149" i="4"/>
  <c r="N1149" i="4"/>
  <c r="L1054" i="4"/>
  <c r="M1054" i="4"/>
  <c r="L1118" i="4"/>
  <c r="N1118" i="4"/>
  <c r="L1160" i="4"/>
  <c r="M1160" i="4"/>
  <c r="L1176" i="4"/>
  <c r="N1176" i="4"/>
  <c r="L1192" i="4"/>
  <c r="M1192" i="4"/>
  <c r="N1192" i="4"/>
  <c r="N1208" i="4"/>
  <c r="M1208" i="4"/>
  <c r="L1208" i="4"/>
  <c r="N1224" i="4"/>
  <c r="L1224" i="4"/>
  <c r="M1224" i="4"/>
  <c r="N1240" i="4"/>
  <c r="M1240" i="4"/>
  <c r="L1240" i="4"/>
  <c r="N1256" i="4"/>
  <c r="L1256" i="4"/>
  <c r="L1131" i="4"/>
  <c r="N1131" i="4"/>
  <c r="M1131" i="4"/>
  <c r="L1079" i="4"/>
  <c r="N1079" i="4"/>
  <c r="M1079" i="4"/>
  <c r="N1060" i="4"/>
  <c r="L1060" i="4"/>
  <c r="M1060" i="4"/>
  <c r="L1003" i="4"/>
  <c r="N1003" i="4"/>
  <c r="M1003" i="4"/>
  <c r="N971" i="4"/>
  <c r="M971" i="4"/>
  <c r="L971" i="4"/>
  <c r="N939" i="4"/>
  <c r="M939" i="4"/>
  <c r="L939" i="4"/>
  <c r="N900" i="4"/>
  <c r="M900" i="4"/>
  <c r="L900" i="4"/>
  <c r="N860" i="4"/>
  <c r="M860" i="4"/>
  <c r="L860" i="4"/>
  <c r="N785" i="4"/>
  <c r="M785" i="4"/>
  <c r="L785" i="4"/>
  <c r="N730" i="4"/>
  <c r="M730" i="4"/>
  <c r="L730" i="4"/>
  <c r="M653" i="4"/>
  <c r="N653" i="4"/>
  <c r="L653" i="4"/>
  <c r="N620" i="4"/>
  <c r="L620" i="4"/>
  <c r="M620" i="4"/>
  <c r="N520" i="4"/>
  <c r="L520" i="4"/>
  <c r="L881" i="4"/>
  <c r="M881" i="4"/>
  <c r="N881" i="4"/>
  <c r="L803" i="4"/>
  <c r="M803" i="4"/>
  <c r="L735" i="4"/>
  <c r="M735" i="4"/>
  <c r="N735" i="4"/>
  <c r="L675" i="4"/>
  <c r="M675" i="4"/>
  <c r="N562" i="4"/>
  <c r="L562" i="4"/>
  <c r="M562" i="4"/>
  <c r="L576" i="4"/>
  <c r="N576" i="4"/>
  <c r="M1252" i="4"/>
  <c r="L1252" i="4"/>
  <c r="N1252" i="4"/>
  <c r="M1220" i="4"/>
  <c r="L1220" i="4"/>
  <c r="N1220" i="4"/>
  <c r="N1188" i="4"/>
  <c r="M1188" i="4"/>
  <c r="L1188" i="4"/>
  <c r="N1144" i="4"/>
  <c r="M1144" i="4"/>
  <c r="L1144" i="4"/>
  <c r="N1046" i="4"/>
  <c r="M1046" i="4"/>
  <c r="L1046" i="4"/>
  <c r="L1103" i="4"/>
  <c r="N1103" i="4"/>
  <c r="L1071" i="4"/>
  <c r="N1071" i="4"/>
  <c r="M1071" i="4"/>
  <c r="L1027" i="4"/>
  <c r="N1027" i="4"/>
  <c r="M1027" i="4"/>
  <c r="L995" i="4"/>
  <c r="N995" i="4"/>
  <c r="M995" i="4"/>
  <c r="N963" i="4"/>
  <c r="M963" i="4"/>
  <c r="N931" i="4"/>
  <c r="M931" i="4"/>
  <c r="L931" i="4"/>
  <c r="N892" i="4"/>
  <c r="M892" i="4"/>
  <c r="L892" i="4"/>
  <c r="N852" i="4"/>
  <c r="M852" i="4"/>
  <c r="L852" i="4"/>
  <c r="N777" i="4"/>
  <c r="M777" i="4"/>
  <c r="N722" i="4"/>
  <c r="M722" i="4"/>
  <c r="L722" i="4"/>
  <c r="N645" i="4"/>
  <c r="M645" i="4"/>
  <c r="N588" i="4"/>
  <c r="M588" i="4"/>
  <c r="L588" i="4"/>
  <c r="N437" i="4"/>
  <c r="M437" i="4"/>
  <c r="L827" i="4"/>
  <c r="N827" i="4"/>
  <c r="M827" i="4"/>
  <c r="L794" i="4"/>
  <c r="N794" i="4"/>
  <c r="L699" i="4"/>
  <c r="N699" i="4"/>
  <c r="M699" i="4"/>
  <c r="L667" i="4"/>
  <c r="N667" i="4"/>
  <c r="N546" i="4"/>
  <c r="M546" i="4"/>
  <c r="L546" i="4"/>
  <c r="L506" i="4"/>
  <c r="N506" i="4"/>
  <c r="N1122" i="4"/>
  <c r="M1122" i="4"/>
  <c r="L1122" i="4"/>
  <c r="M1212" i="4"/>
  <c r="L1212" i="4"/>
  <c r="N1212" i="4"/>
  <c r="N408" i="4"/>
  <c r="M227" i="4"/>
  <c r="M339" i="4"/>
  <c r="M389" i="4"/>
  <c r="M397" i="4"/>
  <c r="N451" i="4"/>
  <c r="N459" i="4"/>
  <c r="N491" i="4"/>
  <c r="N499" i="4"/>
  <c r="L578" i="4"/>
  <c r="M422" i="4"/>
  <c r="M438" i="4"/>
  <c r="M521" i="4"/>
  <c r="M564" i="4"/>
  <c r="M594" i="4"/>
  <c r="N684" i="4"/>
  <c r="N692" i="4"/>
  <c r="N744" i="4"/>
  <c r="N804" i="4"/>
  <c r="N812" i="4"/>
  <c r="N820" i="4"/>
  <c r="N882" i="4"/>
  <c r="N924" i="4"/>
  <c r="L549" i="4"/>
  <c r="L565" i="4"/>
  <c r="L629" i="4"/>
  <c r="L654" i="4"/>
  <c r="L706" i="4"/>
  <c r="M714" i="4"/>
  <c r="M731" i="4"/>
  <c r="M762" i="4"/>
  <c r="M837" i="4"/>
  <c r="M853" i="4"/>
  <c r="M869" i="4"/>
  <c r="M893" i="4"/>
  <c r="M909" i="4"/>
  <c r="M932" i="4"/>
  <c r="M948" i="4"/>
  <c r="M964" i="4"/>
  <c r="N980" i="4"/>
  <c r="N996" i="4"/>
  <c r="N1012" i="4"/>
  <c r="N1028" i="4"/>
  <c r="M1049" i="4"/>
  <c r="N1072" i="4"/>
  <c r="N1088" i="4"/>
  <c r="N1104" i="4"/>
  <c r="N1146" i="4"/>
  <c r="L1044" i="4"/>
  <c r="L1113" i="4"/>
  <c r="L1143" i="4"/>
  <c r="L1171" i="4"/>
  <c r="L1187" i="4"/>
  <c r="L1195" i="4"/>
  <c r="L1203" i="4"/>
  <c r="L1227" i="4"/>
  <c r="L1235" i="4"/>
  <c r="L1259" i="4"/>
  <c r="L1267" i="4"/>
  <c r="L52" i="4"/>
  <c r="M24" i="4"/>
  <c r="M40" i="4"/>
  <c r="N83" i="4"/>
  <c r="L87" i="4"/>
  <c r="N111" i="4"/>
  <c r="M115" i="4"/>
  <c r="L119" i="4"/>
  <c r="N143" i="4"/>
  <c r="M147" i="4"/>
  <c r="L151" i="4"/>
  <c r="M71" i="4"/>
  <c r="L183" i="4"/>
  <c r="N191" i="4"/>
  <c r="L199" i="4"/>
  <c r="N207" i="4"/>
  <c r="L215" i="4"/>
  <c r="M159" i="4"/>
  <c r="N174" i="4"/>
  <c r="M232" i="4"/>
  <c r="N251" i="4"/>
  <c r="N260" i="4"/>
  <c r="L268" i="4"/>
  <c r="N276" i="4"/>
  <c r="L284" i="4"/>
  <c r="N292" i="4"/>
  <c r="L300" i="4"/>
  <c r="N308" i="4"/>
  <c r="L316" i="4"/>
  <c r="N329" i="4"/>
  <c r="L349" i="4"/>
  <c r="N357" i="4"/>
  <c r="L365" i="4"/>
  <c r="N373" i="4"/>
  <c r="L381" i="4"/>
  <c r="N405" i="4"/>
  <c r="L413" i="4"/>
  <c r="M162" i="4"/>
  <c r="N221" i="4"/>
  <c r="M237" i="4"/>
  <c r="N320" i="4"/>
  <c r="M336" i="4"/>
  <c r="N386" i="4"/>
  <c r="M394" i="4"/>
  <c r="L440" i="4"/>
  <c r="N448" i="4"/>
  <c r="L456" i="4"/>
  <c r="N464" i="4"/>
  <c r="L472" i="4"/>
  <c r="N480" i="4"/>
  <c r="L488" i="4"/>
  <c r="N496" i="4"/>
  <c r="L504" i="4"/>
  <c r="L529" i="4"/>
  <c r="L574" i="4"/>
  <c r="L583" i="4"/>
  <c r="N605" i="4"/>
  <c r="L613" i="4"/>
  <c r="N432" i="4"/>
  <c r="M515" i="4"/>
  <c r="N542" i="4"/>
  <c r="N49" i="4"/>
  <c r="M37" i="4"/>
  <c r="M76" i="4"/>
  <c r="L19" i="4"/>
  <c r="L74" i="4"/>
  <c r="L80" i="4"/>
  <c r="N92" i="4"/>
  <c r="M108" i="4"/>
  <c r="L112" i="4"/>
  <c r="L120" i="4"/>
  <c r="N124" i="4"/>
  <c r="M140" i="4"/>
  <c r="L144" i="4"/>
  <c r="M45" i="4"/>
  <c r="L68" i="4"/>
  <c r="L176" i="4"/>
  <c r="N188" i="4"/>
  <c r="M204" i="4"/>
  <c r="L208" i="4"/>
  <c r="L216" i="4"/>
  <c r="N244" i="4"/>
  <c r="L226" i="4"/>
  <c r="N234" i="4"/>
  <c r="N253" i="4"/>
  <c r="N257" i="4"/>
  <c r="M273" i="4"/>
  <c r="L277" i="4"/>
  <c r="L285" i="4"/>
  <c r="N289" i="4"/>
  <c r="M305" i="4"/>
  <c r="L309" i="4"/>
  <c r="N358" i="4"/>
  <c r="L402" i="4"/>
  <c r="L410" i="4"/>
  <c r="N156" i="4"/>
  <c r="N173" i="4"/>
  <c r="N231" i="4"/>
  <c r="N250" i="4"/>
  <c r="N333" i="4"/>
  <c r="N341" i="4"/>
  <c r="N391" i="4"/>
  <c r="N399" i="4"/>
  <c r="L445" i="4"/>
  <c r="L453" i="4"/>
  <c r="L461" i="4"/>
  <c r="L469" i="4"/>
  <c r="L477" i="4"/>
  <c r="L485" i="4"/>
  <c r="L493" i="4"/>
  <c r="L501" i="4"/>
  <c r="N526" i="4"/>
  <c r="N534" i="4"/>
  <c r="N580" i="4"/>
  <c r="N602" i="4"/>
  <c r="N610" i="4"/>
  <c r="N426" i="4"/>
  <c r="N509" i="4"/>
  <c r="N536" i="4"/>
  <c r="N552" i="4"/>
  <c r="N568" i="4"/>
  <c r="N599" i="4"/>
  <c r="L661" i="4"/>
  <c r="L670" i="4"/>
  <c r="L678" i="4"/>
  <c r="L686" i="4"/>
  <c r="L694" i="4"/>
  <c r="L702" i="4"/>
  <c r="L738" i="4"/>
  <c r="L746" i="4"/>
  <c r="L757" i="4"/>
  <c r="L797" i="4"/>
  <c r="L806" i="4"/>
  <c r="L814" i="4"/>
  <c r="L822" i="4"/>
  <c r="L830" i="4"/>
  <c r="L884" i="4"/>
  <c r="L926" i="4"/>
  <c r="N427" i="4"/>
  <c r="N510" i="4"/>
  <c r="L537" i="4"/>
  <c r="L553" i="4"/>
  <c r="L569" i="4"/>
  <c r="L595" i="4"/>
  <c r="L623" i="4"/>
  <c r="L631" i="4"/>
  <c r="L640" i="4"/>
  <c r="L648" i="4"/>
  <c r="L658" i="4"/>
  <c r="L708" i="4"/>
  <c r="N716" i="4"/>
  <c r="N725" i="4"/>
  <c r="N754" i="4"/>
  <c r="N764" i="4"/>
  <c r="N772" i="4"/>
  <c r="N780" i="4"/>
  <c r="N788" i="4"/>
  <c r="N839" i="4"/>
  <c r="N847" i="4"/>
  <c r="N855" i="4"/>
  <c r="N863" i="4"/>
  <c r="N871" i="4"/>
  <c r="N879" i="4"/>
  <c r="N895" i="4"/>
  <c r="N903" i="4"/>
  <c r="N911" i="4"/>
  <c r="N919" i="4"/>
  <c r="N934" i="4"/>
  <c r="N942" i="4"/>
  <c r="N950" i="4"/>
  <c r="N958" i="4"/>
  <c r="N966" i="4"/>
  <c r="L974" i="4"/>
  <c r="L982" i="4"/>
  <c r="L990" i="4"/>
  <c r="L998" i="4"/>
  <c r="L1006" i="4"/>
  <c r="L1014" i="4"/>
  <c r="L1022" i="4"/>
  <c r="L1030" i="4"/>
  <c r="N1037" i="4"/>
  <c r="N1053" i="4"/>
  <c r="L1066" i="4"/>
  <c r="L1074" i="4"/>
  <c r="L1082" i="4"/>
  <c r="L1090" i="4"/>
  <c r="L1098" i="4"/>
  <c r="L1126" i="4"/>
  <c r="L1134" i="4"/>
  <c r="L1148" i="4"/>
  <c r="L1156" i="4"/>
  <c r="L1048" i="4"/>
  <c r="L1107" i="4"/>
  <c r="L1115" i="4"/>
  <c r="L1123" i="4"/>
  <c r="L1157" i="4"/>
  <c r="L1165" i="4"/>
  <c r="L1173" i="4"/>
  <c r="L1181" i="4"/>
  <c r="L1189" i="4"/>
  <c r="L1197" i="4"/>
  <c r="L1205" i="4"/>
  <c r="L1213" i="4"/>
  <c r="L1221" i="4"/>
  <c r="L1229" i="4"/>
  <c r="L1237" i="4"/>
  <c r="L1245" i="4"/>
  <c r="L1253" i="4"/>
  <c r="L1261" i="4"/>
  <c r="L1269" i="4"/>
  <c r="L50" i="4"/>
  <c r="L13" i="4"/>
  <c r="M22" i="4"/>
  <c r="L30" i="4"/>
  <c r="M38" i="4"/>
  <c r="M73" i="4"/>
  <c r="N81" i="4"/>
  <c r="M89" i="4"/>
  <c r="N193" i="4"/>
  <c r="L236" i="4"/>
  <c r="L290" i="4"/>
  <c r="N331" i="4"/>
  <c r="M407" i="4"/>
  <c r="N334" i="4"/>
  <c r="N450" i="4"/>
  <c r="M506" i="4"/>
  <c r="N554" i="4"/>
  <c r="N675" i="4"/>
  <c r="M794" i="4"/>
  <c r="L831" i="4"/>
  <c r="M520" i="4"/>
  <c r="L645" i="4"/>
  <c r="L777" i="4"/>
  <c r="M912" i="4"/>
  <c r="L999" i="4"/>
  <c r="M1103" i="4"/>
  <c r="L1884" i="4"/>
  <c r="N1820" i="4"/>
  <c r="N1664" i="4"/>
  <c r="M1711" i="4"/>
  <c r="L1361" i="4"/>
  <c r="L1297" i="4"/>
  <c r="M1467" i="4"/>
  <c r="M1432" i="4"/>
  <c r="N1882" i="4"/>
  <c r="M1876" i="4"/>
  <c r="M1635" i="4"/>
  <c r="N1635" i="4"/>
  <c r="L1635" i="4"/>
  <c r="M1571" i="4"/>
  <c r="N1571" i="4"/>
  <c r="L1571" i="4"/>
  <c r="N1899" i="4"/>
  <c r="L1899" i="4"/>
  <c r="M1899" i="4"/>
  <c r="N1867" i="4"/>
  <c r="L1867" i="4"/>
  <c r="M1867" i="4"/>
  <c r="N1835" i="4"/>
  <c r="L1835" i="4"/>
  <c r="M1835" i="4"/>
  <c r="N1803" i="4"/>
  <c r="L1803" i="4"/>
  <c r="M1803" i="4"/>
  <c r="M1694" i="4"/>
  <c r="N1694" i="4"/>
  <c r="L1694" i="4"/>
  <c r="M1630" i="4"/>
  <c r="N1630" i="4"/>
  <c r="L1630" i="4"/>
  <c r="M1566" i="4"/>
  <c r="N1566" i="4"/>
  <c r="L1566" i="4"/>
  <c r="L1758" i="4"/>
  <c r="N1758" i="4"/>
  <c r="M1758" i="4"/>
  <c r="L1726" i="4"/>
  <c r="N1726" i="4"/>
  <c r="M1726" i="4"/>
  <c r="L1558" i="4"/>
  <c r="N1558" i="4"/>
  <c r="M1558" i="4"/>
  <c r="M1376" i="4"/>
  <c r="N1376" i="4"/>
  <c r="L1376" i="4"/>
  <c r="M1344" i="4"/>
  <c r="N1344" i="4"/>
  <c r="L1344" i="4"/>
  <c r="M1312" i="4"/>
  <c r="N1312" i="4"/>
  <c r="L1312" i="4"/>
  <c r="M1279" i="4"/>
  <c r="N1279" i="4"/>
  <c r="L1279" i="4"/>
  <c r="N1482" i="4"/>
  <c r="L1482" i="4"/>
  <c r="M1482" i="4"/>
  <c r="N1450" i="4"/>
  <c r="L1450" i="4"/>
  <c r="M1450" i="4"/>
  <c r="N1418" i="4"/>
  <c r="L1418" i="4"/>
  <c r="M1418" i="4"/>
  <c r="L1693" i="4"/>
  <c r="M1629" i="4"/>
  <c r="L1565" i="4"/>
  <c r="M1880" i="4"/>
  <c r="N1848" i="4"/>
  <c r="M1816" i="4"/>
  <c r="N1784" i="4"/>
  <c r="L1656" i="4"/>
  <c r="M1592" i="4"/>
  <c r="M1771" i="4"/>
  <c r="L1739" i="4"/>
  <c r="M1707" i="4"/>
  <c r="M1486" i="4"/>
  <c r="L1357" i="4"/>
  <c r="M1325" i="4"/>
  <c r="L1293" i="4"/>
  <c r="N1502" i="4"/>
  <c r="M1463" i="4"/>
  <c r="N1431" i="4"/>
  <c r="M1399" i="4"/>
  <c r="N1639" i="4"/>
  <c r="M1575" i="4"/>
  <c r="N1476" i="4"/>
  <c r="M1444" i="4"/>
  <c r="N1412" i="4"/>
  <c r="N1689" i="4"/>
  <c r="N1625" i="4"/>
  <c r="N1561" i="4"/>
  <c r="M1894" i="4"/>
  <c r="N1830" i="4"/>
  <c r="L1798" i="4"/>
  <c r="L1684" i="4"/>
  <c r="M1542" i="4"/>
  <c r="N1753" i="4"/>
  <c r="M1721" i="4"/>
  <c r="M1371" i="4"/>
  <c r="N1339" i="4"/>
  <c r="L1307" i="4"/>
  <c r="N1675" i="4"/>
  <c r="L1675" i="4"/>
  <c r="M1675" i="4"/>
  <c r="N1611" i="4"/>
  <c r="L1611" i="4"/>
  <c r="M1611" i="4"/>
  <c r="N1531" i="4"/>
  <c r="L1531" i="4"/>
  <c r="M1531" i="4"/>
  <c r="L1887" i="4"/>
  <c r="M1887" i="4"/>
  <c r="N1887" i="4"/>
  <c r="L1855" i="4"/>
  <c r="M1855" i="4"/>
  <c r="N1855" i="4"/>
  <c r="L1823" i="4"/>
  <c r="M1823" i="4"/>
  <c r="N1823" i="4"/>
  <c r="L1791" i="4"/>
  <c r="M1791" i="4"/>
  <c r="N1791" i="4"/>
  <c r="N1670" i="4"/>
  <c r="L1670" i="4"/>
  <c r="M1670" i="4"/>
  <c r="N1606" i="4"/>
  <c r="L1606" i="4"/>
  <c r="M1606" i="4"/>
  <c r="N1528" i="4"/>
  <c r="L1528" i="4"/>
  <c r="M1528" i="4"/>
  <c r="N1746" i="4"/>
  <c r="M1746" i="4"/>
  <c r="L1746" i="4"/>
  <c r="N1714" i="4"/>
  <c r="M1714" i="4"/>
  <c r="L1714" i="4"/>
  <c r="N1546" i="4"/>
  <c r="M1546" i="4"/>
  <c r="L1546" i="4"/>
  <c r="N1364" i="4"/>
  <c r="L1364" i="4"/>
  <c r="M1364" i="4"/>
  <c r="N1332" i="4"/>
  <c r="L1332" i="4"/>
  <c r="M1332" i="4"/>
  <c r="N1300" i="4"/>
  <c r="L1300" i="4"/>
  <c r="M1300" i="4"/>
  <c r="L1509" i="4"/>
  <c r="M1509" i="4"/>
  <c r="N1509" i="4"/>
  <c r="L1470" i="4"/>
  <c r="M1470" i="4"/>
  <c r="N1470" i="4"/>
  <c r="L1438" i="4"/>
  <c r="M1438" i="4"/>
  <c r="N1438" i="4"/>
  <c r="L1406" i="4"/>
  <c r="M1406" i="4"/>
  <c r="N1406" i="4"/>
  <c r="N1273" i="4"/>
  <c r="L1273" i="4"/>
  <c r="M1273" i="4"/>
  <c r="N1522" i="4"/>
  <c r="M1522" i="4"/>
  <c r="M1403" i="4"/>
  <c r="L1615" i="4"/>
  <c r="N1480" i="4"/>
  <c r="N1416" i="4"/>
  <c r="L1601" i="4"/>
  <c r="M1289" i="4"/>
  <c r="L1499" i="4"/>
  <c r="L1651" i="4"/>
  <c r="M1587" i="4"/>
  <c r="M1907" i="4"/>
  <c r="N1875" i="4"/>
  <c r="M1843" i="4"/>
  <c r="N1811" i="4"/>
  <c r="M1779" i="4"/>
  <c r="M1646" i="4"/>
  <c r="L1582" i="4"/>
  <c r="L1766" i="4"/>
  <c r="M1734" i="4"/>
  <c r="L1702" i="4"/>
  <c r="L1385" i="4"/>
  <c r="M1352" i="4"/>
  <c r="L1320" i="4"/>
  <c r="M1287" i="4"/>
  <c r="M1497" i="4"/>
  <c r="N1458" i="4"/>
  <c r="M1426" i="4"/>
  <c r="N1394" i="4"/>
  <c r="M1271" i="4"/>
  <c r="N1271" i="4"/>
  <c r="L1271" i="4"/>
  <c r="N1274" i="4"/>
  <c r="L1274" i="4"/>
  <c r="M1274" i="4"/>
  <c r="L1613" i="4"/>
  <c r="M1581" i="4"/>
  <c r="N1581" i="4"/>
  <c r="L1581" i="4"/>
  <c r="N1904" i="4"/>
  <c r="N1856" i="4"/>
  <c r="L1856" i="4"/>
  <c r="M1856" i="4"/>
  <c r="N1840" i="4"/>
  <c r="N1792" i="4"/>
  <c r="L1792" i="4"/>
  <c r="M1792" i="4"/>
  <c r="N1776" i="4"/>
  <c r="M1608" i="4"/>
  <c r="N1608" i="4"/>
  <c r="L1608" i="4"/>
  <c r="M1576" i="4"/>
  <c r="L1747" i="4"/>
  <c r="N1747" i="4"/>
  <c r="M1747" i="4"/>
  <c r="L1731" i="4"/>
  <c r="L1547" i="4"/>
  <c r="N1547" i="4"/>
  <c r="M1547" i="4"/>
  <c r="M1381" i="4"/>
  <c r="M1333" i="4"/>
  <c r="N1333" i="4"/>
  <c r="L1333" i="4"/>
  <c r="M1317" i="4"/>
  <c r="N1510" i="4"/>
  <c r="L1510" i="4"/>
  <c r="M1510" i="4"/>
  <c r="N1494" i="4"/>
  <c r="N1439" i="4"/>
  <c r="L1439" i="4"/>
  <c r="M1439" i="4"/>
  <c r="N1423" i="4"/>
  <c r="N1687" i="4"/>
  <c r="L1687" i="4"/>
  <c r="M1687" i="4"/>
  <c r="N1655" i="4"/>
  <c r="N1543" i="4"/>
  <c r="L1543" i="4"/>
  <c r="M1543" i="4"/>
  <c r="N1452" i="4"/>
  <c r="L1452" i="4"/>
  <c r="M1452" i="4"/>
  <c r="N1382" i="4"/>
  <c r="L1382" i="4"/>
  <c r="M1382" i="4"/>
  <c r="N1609" i="4"/>
  <c r="N1577" i="4"/>
  <c r="M1902" i="4"/>
  <c r="M1854" i="4"/>
  <c r="N1838" i="4"/>
  <c r="N1790" i="4"/>
  <c r="M1774" i="4"/>
  <c r="L1604" i="4"/>
  <c r="M1572" i="4"/>
  <c r="L1745" i="4"/>
  <c r="M1729" i="4"/>
  <c r="L1512" i="4"/>
  <c r="M1379" i="4"/>
  <c r="M1331" i="4"/>
  <c r="L1315" i="4"/>
  <c r="M1508" i="4"/>
  <c r="N1492" i="4"/>
  <c r="N1437" i="4"/>
  <c r="M1421" i="4"/>
  <c r="L1881" i="4"/>
  <c r="L1833" i="4"/>
  <c r="L1817" i="4"/>
  <c r="N1658" i="4"/>
  <c r="N1562" i="4"/>
  <c r="N1772" i="4"/>
  <c r="L1708" i="4"/>
  <c r="M1708" i="4"/>
  <c r="M1374" i="4"/>
  <c r="M1358" i="4"/>
  <c r="L1358" i="4"/>
  <c r="M1294" i="4"/>
  <c r="L1294" i="4"/>
  <c r="N1691" i="4"/>
  <c r="L1691" i="4"/>
  <c r="M1691" i="4"/>
  <c r="N1563" i="4"/>
  <c r="L1563" i="4"/>
  <c r="M1563" i="4"/>
  <c r="N1895" i="4"/>
  <c r="M1686" i="4"/>
  <c r="L1722" i="4"/>
  <c r="M1308" i="4"/>
  <c r="N1414" i="4"/>
  <c r="N1518" i="4" l="1"/>
  <c r="M1699" i="4"/>
  <c r="N1861" i="4"/>
  <c r="L1272" i="4"/>
  <c r="L1446" i="4"/>
  <c r="L1554" i="4"/>
  <c r="N1754" i="4"/>
  <c r="L1863" i="4"/>
  <c r="L1326" i="4"/>
  <c r="M1740" i="4"/>
  <c r="N1436" i="4"/>
  <c r="L1295" i="4"/>
  <c r="N1275" i="4"/>
  <c r="M1340" i="4"/>
  <c r="N1622" i="4"/>
  <c r="N1799" i="4"/>
  <c r="L1469" i="4"/>
  <c r="M1636" i="4"/>
  <c r="M1640" i="4"/>
  <c r="L1552" i="4"/>
  <c r="L1465" i="4"/>
  <c r="L1660" i="4"/>
  <c r="M1272" i="4"/>
  <c r="N1446" i="4"/>
  <c r="M1275" i="4"/>
  <c r="N1340" i="4"/>
  <c r="N1554" i="4"/>
  <c r="L1754" i="4"/>
  <c r="M1622" i="4"/>
  <c r="L1799" i="4"/>
  <c r="M1594" i="4"/>
  <c r="M1865" i="4"/>
  <c r="N1389" i="4"/>
  <c r="L1347" i="4"/>
  <c r="L1761" i="4"/>
  <c r="M1870" i="4"/>
  <c r="M1391" i="4"/>
  <c r="M1284" i="4"/>
  <c r="M1872" i="4"/>
  <c r="M1618" i="4"/>
  <c r="M1401" i="4"/>
  <c r="N1359" i="4"/>
  <c r="M1709" i="4"/>
  <c r="L1866" i="4"/>
  <c r="N1448" i="4"/>
  <c r="L1448" i="4"/>
  <c r="L1573" i="4"/>
  <c r="N1573" i="4"/>
  <c r="M1802" i="4"/>
  <c r="L1802" i="4"/>
  <c r="M1665" i="4"/>
  <c r="L1665" i="4"/>
  <c r="N1432" i="4"/>
  <c r="L1432" i="4"/>
  <c r="M1291" i="4"/>
  <c r="N1291" i="4"/>
  <c r="L1291" i="4"/>
  <c r="M1451" i="4"/>
  <c r="N1451" i="4"/>
  <c r="N1280" i="4"/>
  <c r="M1280" i="4"/>
  <c r="N1345" i="4"/>
  <c r="L1345" i="4"/>
  <c r="M1559" i="4"/>
  <c r="N1559" i="4"/>
  <c r="L1804" i="4"/>
  <c r="N1804" i="4"/>
  <c r="M1868" i="4"/>
  <c r="N1868" i="4"/>
  <c r="L1525" i="4"/>
  <c r="M1525" i="4"/>
  <c r="N1669" i="4"/>
  <c r="M1669" i="4"/>
  <c r="L1669" i="4"/>
  <c r="L1596" i="4"/>
  <c r="N1596" i="4"/>
  <c r="M1741" i="4"/>
  <c r="N1741" i="4"/>
  <c r="L1488" i="4"/>
  <c r="N1488" i="4"/>
  <c r="L1327" i="4"/>
  <c r="N1327" i="4"/>
  <c r="M1504" i="4"/>
  <c r="L1504" i="4"/>
  <c r="M1433" i="4"/>
  <c r="L1433" i="4"/>
  <c r="M1893" i="4"/>
  <c r="L1893" i="4"/>
  <c r="M1829" i="4"/>
  <c r="L1829" i="4"/>
  <c r="L1682" i="4"/>
  <c r="N1682" i="4"/>
  <c r="L1540" i="4"/>
  <c r="N1540" i="4"/>
  <c r="M1720" i="4"/>
  <c r="N1720" i="4"/>
  <c r="L1370" i="4"/>
  <c r="N1370" i="4"/>
  <c r="L1306" i="4"/>
  <c r="N1306" i="4"/>
  <c r="M1516" i="4"/>
  <c r="N1516" i="4"/>
  <c r="M1683" i="4"/>
  <c r="L1683" i="4"/>
  <c r="M1619" i="4"/>
  <c r="L1619" i="4"/>
  <c r="M1539" i="4"/>
  <c r="L1539" i="4"/>
  <c r="N1891" i="4"/>
  <c r="M1891" i="4"/>
  <c r="N1859" i="4"/>
  <c r="M1859" i="4"/>
  <c r="N1827" i="4"/>
  <c r="M1827" i="4"/>
  <c r="N1795" i="4"/>
  <c r="M1795" i="4"/>
  <c r="M1678" i="4"/>
  <c r="L1678" i="4"/>
  <c r="M1614" i="4"/>
  <c r="L1614" i="4"/>
  <c r="M1536" i="4"/>
  <c r="L1536" i="4"/>
  <c r="L1750" i="4"/>
  <c r="M1750" i="4"/>
  <c r="L1718" i="4"/>
  <c r="M1718" i="4"/>
  <c r="L1550" i="4"/>
  <c r="M1550" i="4"/>
  <c r="M1368" i="4"/>
  <c r="L1368" i="4"/>
  <c r="M1336" i="4"/>
  <c r="L1336" i="4"/>
  <c r="M1304" i="4"/>
  <c r="L1304" i="4"/>
  <c r="N1514" i="4"/>
  <c r="M1514" i="4"/>
  <c r="N1474" i="4"/>
  <c r="M1474" i="4"/>
  <c r="N1442" i="4"/>
  <c r="M1442" i="4"/>
  <c r="N1410" i="4"/>
  <c r="M1410" i="4"/>
  <c r="N1677" i="4"/>
  <c r="M1677" i="4"/>
  <c r="N1533" i="4"/>
  <c r="M1533" i="4"/>
  <c r="N1808" i="4"/>
  <c r="M1808" i="4"/>
  <c r="L1763" i="4"/>
  <c r="M1763" i="4"/>
  <c r="M1349" i="4"/>
  <c r="L1349" i="4"/>
  <c r="N1455" i="4"/>
  <c r="M1455" i="4"/>
  <c r="N1591" i="4"/>
  <c r="M1591" i="4"/>
  <c r="N1673" i="4"/>
  <c r="L1673" i="4"/>
  <c r="N1806" i="4"/>
  <c r="M1806" i="4"/>
  <c r="L1697" i="4"/>
  <c r="M1697" i="4"/>
  <c r="M1282" i="4"/>
  <c r="L1282" i="4"/>
  <c r="N1453" i="4"/>
  <c r="M1453" i="4"/>
  <c r="N1801" i="4"/>
  <c r="M1801" i="4"/>
  <c r="M1626" i="4"/>
  <c r="L1626" i="4"/>
  <c r="L1756" i="4"/>
  <c r="M1756" i="4"/>
  <c r="L1556" i="4"/>
  <c r="M1556" i="4"/>
  <c r="M1342" i="4"/>
  <c r="L1342" i="4"/>
  <c r="M1277" i="4"/>
  <c r="L1277" i="4"/>
  <c r="N1595" i="4"/>
  <c r="M1595" i="4"/>
  <c r="M1663" i="4"/>
  <c r="L1663" i="4"/>
  <c r="N1663" i="4"/>
  <c r="N1599" i="4"/>
  <c r="L1599" i="4"/>
  <c r="M1519" i="4"/>
  <c r="L1519" i="4"/>
  <c r="N1472" i="4"/>
  <c r="M1472" i="4"/>
  <c r="M1440" i="4"/>
  <c r="L1440" i="4"/>
  <c r="N1440" i="4"/>
  <c r="N1408" i="4"/>
  <c r="L1408" i="4"/>
  <c r="L1681" i="4"/>
  <c r="N1681" i="4"/>
  <c r="M1617" i="4"/>
  <c r="L1617" i="4"/>
  <c r="L1537" i="4"/>
  <c r="N1537" i="4"/>
  <c r="M1537" i="4"/>
  <c r="N1890" i="4"/>
  <c r="L1890" i="4"/>
  <c r="M1858" i="4"/>
  <c r="L1858" i="4"/>
  <c r="N1826" i="4"/>
  <c r="M1826" i="4"/>
  <c r="M1794" i="4"/>
  <c r="L1794" i="4"/>
  <c r="N1794" i="4"/>
  <c r="M1676" i="4"/>
  <c r="N1676" i="4"/>
  <c r="L1612" i="4"/>
  <c r="N1612" i="4"/>
  <c r="M1534" i="4"/>
  <c r="L1534" i="4"/>
  <c r="M1749" i="4"/>
  <c r="N1749" i="4"/>
  <c r="L1749" i="4"/>
  <c r="L1717" i="4"/>
  <c r="N1717" i="4"/>
  <c r="M1549" i="4"/>
  <c r="N1549" i="4"/>
  <c r="M1367" i="4"/>
  <c r="L1367" i="4"/>
  <c r="L1335" i="4"/>
  <c r="N1335" i="4"/>
  <c r="M1335" i="4"/>
  <c r="M1303" i="4"/>
  <c r="N1303" i="4"/>
  <c r="M1513" i="4"/>
  <c r="L1513" i="4"/>
  <c r="N1473" i="4"/>
  <c r="M1473" i="4"/>
  <c r="M1441" i="4"/>
  <c r="L1441" i="4"/>
  <c r="N1441" i="4"/>
  <c r="N1409" i="4"/>
  <c r="L1409" i="4"/>
  <c r="L1901" i="4"/>
  <c r="N1901" i="4"/>
  <c r="M1869" i="4"/>
  <c r="L1869" i="4"/>
  <c r="L1837" i="4"/>
  <c r="N1837" i="4"/>
  <c r="M1837" i="4"/>
  <c r="M1805" i="4"/>
  <c r="N1805" i="4"/>
  <c r="L1773" i="4"/>
  <c r="N1773" i="4"/>
  <c r="L1634" i="4"/>
  <c r="N1634" i="4"/>
  <c r="N1570" i="4"/>
  <c r="M1570" i="4"/>
  <c r="L1570" i="4"/>
  <c r="M1760" i="4"/>
  <c r="L1760" i="4"/>
  <c r="N1728" i="4"/>
  <c r="L1728" i="4"/>
  <c r="M1560" i="4"/>
  <c r="N1560" i="4"/>
  <c r="N1378" i="4"/>
  <c r="M1378" i="4"/>
  <c r="L1378" i="4"/>
  <c r="L1346" i="4"/>
  <c r="M1346" i="4"/>
  <c r="N1314" i="4"/>
  <c r="M1314" i="4"/>
  <c r="L1281" i="4"/>
  <c r="N1281" i="4"/>
  <c r="M1526" i="4"/>
  <c r="N1526" i="4"/>
  <c r="M1815" i="4"/>
  <c r="L1815" i="4"/>
  <c r="N1366" i="4"/>
  <c r="M1366" i="4"/>
  <c r="L1462" i="4"/>
  <c r="N1356" i="4"/>
  <c r="N1770" i="4"/>
  <c r="N1863" i="4"/>
  <c r="L1595" i="4"/>
  <c r="N1277" i="4"/>
  <c r="N1342" i="4"/>
  <c r="N1556" i="4"/>
  <c r="N1756" i="4"/>
  <c r="N1626" i="4"/>
  <c r="L1801" i="4"/>
  <c r="N1865" i="4"/>
  <c r="M1389" i="4"/>
  <c r="L1453" i="4"/>
  <c r="N1282" i="4"/>
  <c r="M1347" i="4"/>
  <c r="M1761" i="4"/>
  <c r="L1636" i="4"/>
  <c r="L1806" i="4"/>
  <c r="N1870" i="4"/>
  <c r="M1529" i="4"/>
  <c r="M1436" i="4"/>
  <c r="L1591" i="4"/>
  <c r="N1391" i="4"/>
  <c r="L1284" i="4"/>
  <c r="N1349" i="4"/>
  <c r="L1699" i="4"/>
  <c r="L1640" i="4"/>
  <c r="L1808" i="4"/>
  <c r="N1872" i="4"/>
  <c r="L1533" i="4"/>
  <c r="M1338" i="4"/>
  <c r="L1752" i="4"/>
  <c r="N1797" i="4"/>
  <c r="L1401" i="4"/>
  <c r="N1433" i="4"/>
  <c r="M1465" i="4"/>
  <c r="N1295" i="4"/>
  <c r="M1327" i="4"/>
  <c r="L1359" i="4"/>
  <c r="N1709" i="4"/>
  <c r="L1741" i="4"/>
  <c r="L1518" i="4"/>
  <c r="N1660" i="4"/>
  <c r="N1802" i="4"/>
  <c r="M1866" i="4"/>
  <c r="N1665" i="4"/>
  <c r="M1679" i="4"/>
  <c r="N1435" i="4"/>
  <c r="M1345" i="4"/>
  <c r="M1804" i="4"/>
  <c r="L1314" i="4"/>
  <c r="L1560" i="4"/>
  <c r="N1760" i="4"/>
  <c r="M1773" i="4"/>
  <c r="N1869" i="4"/>
  <c r="M1409" i="4"/>
  <c r="N1513" i="4"/>
  <c r="N1367" i="4"/>
  <c r="M1717" i="4"/>
  <c r="M1612" i="4"/>
  <c r="L1826" i="4"/>
  <c r="M1890" i="4"/>
  <c r="M1681" i="4"/>
  <c r="L1472" i="4"/>
  <c r="M1599" i="4"/>
  <c r="L1451" i="4"/>
  <c r="N1525" i="4"/>
  <c r="N1667" i="4"/>
  <c r="L1667" i="4"/>
  <c r="N1603" i="4"/>
  <c r="M1603" i="4"/>
  <c r="N1523" i="4"/>
  <c r="L1523" i="4"/>
  <c r="N1661" i="4"/>
  <c r="M1661" i="4"/>
  <c r="N1597" i="4"/>
  <c r="L1597" i="4"/>
  <c r="L1896" i="4"/>
  <c r="N1896" i="4"/>
  <c r="L1864" i="4"/>
  <c r="M1864" i="4"/>
  <c r="L1832" i="4"/>
  <c r="N1832" i="4"/>
  <c r="L1800" i="4"/>
  <c r="M1800" i="4"/>
  <c r="N1688" i="4"/>
  <c r="M1688" i="4"/>
  <c r="N1624" i="4"/>
  <c r="L1624" i="4"/>
  <c r="N1545" i="4"/>
  <c r="M1545" i="4"/>
  <c r="N1755" i="4"/>
  <c r="M1755" i="4"/>
  <c r="N1723" i="4"/>
  <c r="L1723" i="4"/>
  <c r="N1555" i="4"/>
  <c r="M1555" i="4"/>
  <c r="N1373" i="4"/>
  <c r="M1373" i="4"/>
  <c r="N1341" i="4"/>
  <c r="L1341" i="4"/>
  <c r="N1309" i="4"/>
  <c r="M1309" i="4"/>
  <c r="N1276" i="4"/>
  <c r="L1276" i="4"/>
  <c r="L1479" i="4"/>
  <c r="N1479" i="4"/>
  <c r="L1447" i="4"/>
  <c r="M1447" i="4"/>
  <c r="L1415" i="4"/>
  <c r="N1415" i="4"/>
  <c r="L1671" i="4"/>
  <c r="M1671" i="4"/>
  <c r="L1607" i="4"/>
  <c r="N1607" i="4"/>
  <c r="L1527" i="4"/>
  <c r="M1527" i="4"/>
  <c r="L1460" i="4"/>
  <c r="N1460" i="4"/>
  <c r="L1428" i="4"/>
  <c r="M1428" i="4"/>
  <c r="L1396" i="4"/>
  <c r="N1396" i="4"/>
  <c r="N1657" i="4"/>
  <c r="L1657" i="4"/>
  <c r="N1593" i="4"/>
  <c r="M1593" i="4"/>
  <c r="L1500" i="4"/>
  <c r="M1500" i="4"/>
  <c r="L1825" i="4"/>
  <c r="N1825" i="4"/>
  <c r="N1302" i="4"/>
  <c r="L1302" i="4"/>
  <c r="N1627" i="4"/>
  <c r="M1785" i="4"/>
  <c r="N1849" i="4"/>
  <c r="N1363" i="4"/>
  <c r="L1822" i="4"/>
  <c r="M1641" i="4"/>
  <c r="L1674" i="4"/>
  <c r="M1416" i="4"/>
  <c r="L1416" i="4"/>
  <c r="M1480" i="4"/>
  <c r="L1480" i="4"/>
  <c r="N1615" i="4"/>
  <c r="M1615" i="4"/>
  <c r="L1403" i="4"/>
  <c r="N1403" i="4"/>
  <c r="L1696" i="4"/>
  <c r="N1696" i="4"/>
  <c r="M1836" i="4"/>
  <c r="N1836" i="4"/>
  <c r="M1375" i="4"/>
  <c r="N1375" i="4"/>
  <c r="M1343" i="4"/>
  <c r="L1343" i="4"/>
  <c r="M1311" i="4"/>
  <c r="N1311" i="4"/>
  <c r="M1278" i="4"/>
  <c r="L1278" i="4"/>
  <c r="N1481" i="4"/>
  <c r="L1481" i="4"/>
  <c r="N1449" i="4"/>
  <c r="M1449" i="4"/>
  <c r="N1417" i="4"/>
  <c r="L1417" i="4"/>
  <c r="M1909" i="4"/>
  <c r="L1909" i="4"/>
  <c r="M1877" i="4"/>
  <c r="N1877" i="4"/>
  <c r="M1845" i="4"/>
  <c r="L1845" i="4"/>
  <c r="M1813" i="4"/>
  <c r="N1813" i="4"/>
  <c r="M1781" i="4"/>
  <c r="L1781" i="4"/>
  <c r="L1650" i="4"/>
  <c r="M1650" i="4"/>
  <c r="L1586" i="4"/>
  <c r="N1586" i="4"/>
  <c r="M1768" i="4"/>
  <c r="L1768" i="4"/>
  <c r="M1736" i="4"/>
  <c r="N1736" i="4"/>
  <c r="M1704" i="4"/>
  <c r="L1704" i="4"/>
  <c r="L1387" i="4"/>
  <c r="N1387" i="4"/>
  <c r="L1354" i="4"/>
  <c r="M1354" i="4"/>
  <c r="L1322" i="4"/>
  <c r="N1322" i="4"/>
  <c r="K1912" i="4"/>
  <c r="K1913" i="4"/>
  <c r="M1913" i="4" s="1"/>
  <c r="M1398" i="4"/>
  <c r="L1414" i="4"/>
  <c r="N1462" i="4"/>
  <c r="M1478" i="4"/>
  <c r="L1292" i="4"/>
  <c r="N1308" i="4"/>
  <c r="M1356" i="4"/>
  <c r="L1372" i="4"/>
  <c r="M1706" i="4"/>
  <c r="N1722" i="4"/>
  <c r="L1770" i="4"/>
  <c r="L1544" i="4"/>
  <c r="L1654" i="4"/>
  <c r="N1686" i="4"/>
  <c r="N1815" i="4"/>
  <c r="M1831" i="4"/>
  <c r="M1879" i="4"/>
  <c r="L1895" i="4"/>
  <c r="L1659" i="4"/>
  <c r="L1503" i="4"/>
  <c r="N1310" i="4"/>
  <c r="M1326" i="4"/>
  <c r="L1374" i="4"/>
  <c r="N1487" i="4"/>
  <c r="N1724" i="4"/>
  <c r="L1740" i="4"/>
  <c r="L1594" i="4"/>
  <c r="N1690" i="4"/>
  <c r="N1785" i="4"/>
  <c r="M1849" i="4"/>
  <c r="L1897" i="4"/>
  <c r="L1405" i="4"/>
  <c r="N1421" i="4"/>
  <c r="M1492" i="4"/>
  <c r="N1299" i="4"/>
  <c r="M1315" i="4"/>
  <c r="L1379" i="4"/>
  <c r="N1713" i="4"/>
  <c r="L1729" i="4"/>
  <c r="L1572" i="4"/>
  <c r="N1668" i="4"/>
  <c r="N1774" i="4"/>
  <c r="M1838" i="4"/>
  <c r="L1886" i="4"/>
  <c r="N1902" i="4"/>
  <c r="L1641" i="4"/>
  <c r="L1404" i="4"/>
  <c r="L1468" i="4"/>
  <c r="M1655" i="4"/>
  <c r="M1423" i="4"/>
  <c r="M1494" i="4"/>
  <c r="L1317" i="4"/>
  <c r="L1381" i="4"/>
  <c r="M1731" i="4"/>
  <c r="L1576" i="4"/>
  <c r="M1776" i="4"/>
  <c r="M1840" i="4"/>
  <c r="M1904" i="4"/>
  <c r="M1716" i="4"/>
  <c r="M1532" i="4"/>
  <c r="M1889" i="4"/>
  <c r="N1429" i="4"/>
  <c r="M1786" i="4"/>
  <c r="L1786" i="4"/>
  <c r="N1786" i="4"/>
  <c r="M1850" i="4"/>
  <c r="L1850" i="4"/>
  <c r="N1850" i="4"/>
  <c r="M1535" i="4"/>
  <c r="L1535" i="4"/>
  <c r="N1535" i="4"/>
  <c r="M1506" i="4"/>
  <c r="N1506" i="4"/>
  <c r="L1329" i="4"/>
  <c r="N1329" i="4"/>
  <c r="L1490" i="4"/>
  <c r="M1490" i="4"/>
  <c r="M1743" i="4"/>
  <c r="N1743" i="4"/>
  <c r="N1600" i="4"/>
  <c r="M1600" i="4"/>
  <c r="L1788" i="4"/>
  <c r="N1788" i="4"/>
  <c r="L1852" i="4"/>
  <c r="N1852" i="4"/>
  <c r="N1913" i="4"/>
  <c r="M1834" i="4"/>
  <c r="L1834" i="4"/>
  <c r="M1898" i="4"/>
  <c r="L1898" i="4"/>
  <c r="N1647" i="4"/>
  <c r="M1647" i="4"/>
  <c r="L1483" i="4"/>
  <c r="N1483" i="4"/>
  <c r="N1313" i="4"/>
  <c r="M1313" i="4"/>
  <c r="N1377" i="4"/>
  <c r="M1377" i="4"/>
  <c r="N1727" i="4"/>
  <c r="L1727" i="4"/>
  <c r="M1725" i="4"/>
  <c r="N1725" i="4"/>
  <c r="L1892" i="4"/>
  <c r="N1892" i="4"/>
  <c r="M1892" i="4"/>
  <c r="L1860" i="4"/>
  <c r="N1860" i="4"/>
  <c r="M1860" i="4"/>
  <c r="L1828" i="4"/>
  <c r="N1828" i="4"/>
  <c r="M1828" i="4"/>
  <c r="L1796" i="4"/>
  <c r="N1796" i="4"/>
  <c r="M1796" i="4"/>
  <c r="N1680" i="4"/>
  <c r="M1680" i="4"/>
  <c r="L1680" i="4"/>
  <c r="N1616" i="4"/>
  <c r="M1616" i="4"/>
  <c r="L1616" i="4"/>
  <c r="N1538" i="4"/>
  <c r="M1538" i="4"/>
  <c r="L1538" i="4"/>
  <c r="N1751" i="4"/>
  <c r="L1751" i="4"/>
  <c r="M1751" i="4"/>
  <c r="N1719" i="4"/>
  <c r="L1719" i="4"/>
  <c r="M1719" i="4"/>
  <c r="N1551" i="4"/>
  <c r="L1551" i="4"/>
  <c r="M1551" i="4"/>
  <c r="N1369" i="4"/>
  <c r="M1369" i="4"/>
  <c r="L1369" i="4"/>
  <c r="N1337" i="4"/>
  <c r="M1337" i="4"/>
  <c r="L1337" i="4"/>
  <c r="N1305" i="4"/>
  <c r="M1305" i="4"/>
  <c r="L1305" i="4"/>
  <c r="L1515" i="4"/>
  <c r="N1515" i="4"/>
  <c r="M1515" i="4"/>
  <c r="L1475" i="4"/>
  <c r="N1475" i="4"/>
  <c r="M1475" i="4"/>
  <c r="L1443" i="4"/>
  <c r="N1443" i="4"/>
  <c r="M1443" i="4"/>
  <c r="L1411" i="4"/>
  <c r="N1411" i="4"/>
  <c r="M1411" i="4"/>
  <c r="N1424" i="4"/>
  <c r="M1424" i="4"/>
  <c r="N1392" i="4"/>
  <c r="L1392" i="4"/>
  <c r="M1649" i="4"/>
  <c r="L1649" i="4"/>
  <c r="M1585" i="4"/>
  <c r="N1585" i="4"/>
  <c r="N1906" i="4"/>
  <c r="M1906" i="4"/>
  <c r="N1874" i="4"/>
  <c r="L1874" i="4"/>
  <c r="N1842" i="4"/>
  <c r="M1842" i="4"/>
  <c r="N1810" i="4"/>
  <c r="L1810" i="4"/>
  <c r="N1778" i="4"/>
  <c r="M1778" i="4"/>
  <c r="M1644" i="4"/>
  <c r="N1644" i="4"/>
  <c r="M1580" i="4"/>
  <c r="L1580" i="4"/>
  <c r="L1765" i="4"/>
  <c r="N1765" i="4"/>
  <c r="L1733" i="4"/>
  <c r="M1733" i="4"/>
  <c r="L1701" i="4"/>
  <c r="N1701" i="4"/>
  <c r="M1384" i="4"/>
  <c r="L1384" i="4"/>
  <c r="M1351" i="4"/>
  <c r="N1351" i="4"/>
  <c r="M1319" i="4"/>
  <c r="L1319" i="4"/>
  <c r="M1286" i="4"/>
  <c r="N1286" i="4"/>
  <c r="N1496" i="4"/>
  <c r="M1496" i="4"/>
  <c r="N1457" i="4"/>
  <c r="L1457" i="4"/>
  <c r="N1425" i="4"/>
  <c r="M1425" i="4"/>
  <c r="N1393" i="4"/>
  <c r="L1393" i="4"/>
  <c r="M1645" i="4"/>
  <c r="L1645" i="4"/>
  <c r="L1910" i="4"/>
  <c r="M1910" i="4"/>
  <c r="L1878" i="4"/>
  <c r="N1878" i="4"/>
  <c r="L1846" i="4"/>
  <c r="N1846" i="4"/>
  <c r="L1814" i="4"/>
  <c r="M1814" i="4"/>
  <c r="L1782" i="4"/>
  <c r="N1782" i="4"/>
  <c r="N1652" i="4"/>
  <c r="L1652" i="4"/>
  <c r="N1588" i="4"/>
  <c r="L1588" i="4"/>
  <c r="N1769" i="4"/>
  <c r="L1769" i="4"/>
  <c r="N1737" i="4"/>
  <c r="M1737" i="4"/>
  <c r="N1705" i="4"/>
  <c r="L1705" i="4"/>
  <c r="N1388" i="4"/>
  <c r="M1388" i="4"/>
  <c r="N1355" i="4"/>
  <c r="L1355" i="4"/>
  <c r="N1323" i="4"/>
  <c r="M1323" i="4"/>
  <c r="N1290" i="4"/>
  <c r="L1290" i="4"/>
  <c r="N1461" i="4"/>
  <c r="M1461" i="4"/>
  <c r="N1397" i="4"/>
  <c r="M1397" i="4"/>
  <c r="N1857" i="4"/>
  <c r="M1857" i="4"/>
  <c r="N1793" i="4"/>
  <c r="M1793" i="4"/>
  <c r="M1610" i="4"/>
  <c r="L1610" i="4"/>
  <c r="L1748" i="4"/>
  <c r="M1748" i="4"/>
  <c r="L1548" i="4"/>
  <c r="M1548" i="4"/>
  <c r="M1334" i="4"/>
  <c r="L1334" i="4"/>
  <c r="N1511" i="4"/>
  <c r="M1511" i="4"/>
  <c r="N1398" i="4"/>
  <c r="N1478" i="4"/>
  <c r="M1292" i="4"/>
  <c r="M1372" i="4"/>
  <c r="L1706" i="4"/>
  <c r="M1544" i="4"/>
  <c r="M1654" i="4"/>
  <c r="N1831" i="4"/>
  <c r="N1879" i="4"/>
  <c r="M1627" i="4"/>
  <c r="M1659" i="4"/>
  <c r="M1503" i="4"/>
  <c r="L1310" i="4"/>
  <c r="L1487" i="4"/>
  <c r="M1724" i="4"/>
  <c r="L1562" i="4"/>
  <c r="L1690" i="4"/>
  <c r="M1833" i="4"/>
  <c r="M1897" i="4"/>
  <c r="M1405" i="4"/>
  <c r="M1469" i="4"/>
  <c r="L1299" i="4"/>
  <c r="L1363" i="4"/>
  <c r="M1713" i="4"/>
  <c r="L1526" i="4"/>
  <c r="L1668" i="4"/>
  <c r="M1822" i="4"/>
  <c r="M1886" i="4"/>
  <c r="L1609" i="4"/>
  <c r="M1404" i="4"/>
  <c r="M1468" i="4"/>
  <c r="N1623" i="4"/>
  <c r="M1407" i="4"/>
  <c r="N1471" i="4"/>
  <c r="L1301" i="4"/>
  <c r="M1365" i="4"/>
  <c r="M1715" i="4"/>
  <c r="M1530" i="4"/>
  <c r="L1672" i="4"/>
  <c r="N1824" i="4"/>
  <c r="M1888" i="4"/>
  <c r="M1613" i="4"/>
  <c r="M1394" i="4"/>
  <c r="N1426" i="4"/>
  <c r="M1458" i="4"/>
  <c r="N1497" i="4"/>
  <c r="L1287" i="4"/>
  <c r="M1320" i="4"/>
  <c r="L1352" i="4"/>
  <c r="M1385" i="4"/>
  <c r="M1702" i="4"/>
  <c r="L1734" i="4"/>
  <c r="M1766" i="4"/>
  <c r="M1582" i="4"/>
  <c r="L1646" i="4"/>
  <c r="N1779" i="4"/>
  <c r="M1811" i="4"/>
  <c r="N1843" i="4"/>
  <c r="M1875" i="4"/>
  <c r="N1907" i="4"/>
  <c r="L1587" i="4"/>
  <c r="M1651" i="4"/>
  <c r="M1499" i="4"/>
  <c r="N1289" i="4"/>
  <c r="M1322" i="4"/>
  <c r="N1354" i="4"/>
  <c r="M1387" i="4"/>
  <c r="N1704" i="4"/>
  <c r="L1736" i="4"/>
  <c r="N1768" i="4"/>
  <c r="M1586" i="4"/>
  <c r="N1650" i="4"/>
  <c r="N1781" i="4"/>
  <c r="L1813" i="4"/>
  <c r="N1845" i="4"/>
  <c r="L1877" i="4"/>
  <c r="N1909" i="4"/>
  <c r="M1417" i="4"/>
  <c r="L1449" i="4"/>
  <c r="M1481" i="4"/>
  <c r="N1278" i="4"/>
  <c r="L1311" i="4"/>
  <c r="N1343" i="4"/>
  <c r="L1375" i="4"/>
  <c r="N1601" i="4"/>
  <c r="M1448" i="4"/>
  <c r="L1679" i="4"/>
  <c r="L1435" i="4"/>
  <c r="M1696" i="4"/>
  <c r="L1836" i="4"/>
  <c r="M1573" i="4"/>
  <c r="L1913" i="4"/>
  <c r="L1511" i="4"/>
  <c r="M1302" i="4"/>
  <c r="L1366" i="4"/>
  <c r="N1548" i="4"/>
  <c r="L1716" i="4"/>
  <c r="L1532" i="4"/>
  <c r="N1610" i="4"/>
  <c r="M1674" i="4"/>
  <c r="M1825" i="4"/>
  <c r="L1857" i="4"/>
  <c r="N1889" i="4"/>
  <c r="M1429" i="4"/>
  <c r="L1461" i="4"/>
  <c r="N1500" i="4"/>
  <c r="M1705" i="4"/>
  <c r="L1737" i="4"/>
  <c r="M1769" i="4"/>
  <c r="M1588" i="4"/>
  <c r="M1878" i="4"/>
  <c r="N1910" i="4"/>
  <c r="L1593" i="4"/>
  <c r="M1657" i="4"/>
  <c r="M1396" i="4"/>
  <c r="N1428" i="4"/>
  <c r="M1460" i="4"/>
  <c r="N1527" i="4"/>
  <c r="M1607" i="4"/>
  <c r="N1671" i="4"/>
  <c r="M1415" i="4"/>
  <c r="N1447" i="4"/>
  <c r="M1479" i="4"/>
  <c r="M1276" i="4"/>
  <c r="L1309" i="4"/>
  <c r="M1341" i="4"/>
  <c r="L1373" i="4"/>
  <c r="L1555" i="4"/>
  <c r="M1723" i="4"/>
  <c r="L1755" i="4"/>
  <c r="L1545" i="4"/>
  <c r="M1624" i="4"/>
  <c r="L1688" i="4"/>
  <c r="N1800" i="4"/>
  <c r="M1832" i="4"/>
  <c r="N1864" i="4"/>
  <c r="M1896" i="4"/>
  <c r="M1597" i="4"/>
  <c r="L1661" i="4"/>
  <c r="M1523" i="4"/>
  <c r="L1603" i="4"/>
  <c r="M1667" i="4"/>
  <c r="L2215" i="4"/>
  <c r="N2215" i="4"/>
  <c r="M1569" i="4"/>
  <c r="N1569" i="4"/>
  <c r="L1911" i="4"/>
  <c r="N1911" i="4"/>
  <c r="M1911" i="4"/>
  <c r="N1685" i="4"/>
  <c r="M1685" i="4"/>
  <c r="N1621" i="4"/>
  <c r="M1621" i="4"/>
  <c r="N1541" i="4"/>
  <c r="M1541" i="4"/>
  <c r="M1695" i="4"/>
  <c r="L1695" i="4"/>
  <c r="M1631" i="4"/>
  <c r="L1631" i="4"/>
  <c r="M1567" i="4"/>
  <c r="L1567" i="4"/>
  <c r="M1495" i="4"/>
  <c r="L1495" i="4"/>
  <c r="M1456" i="4"/>
  <c r="L1456" i="4"/>
  <c r="N1484" i="4"/>
  <c r="M1484" i="4"/>
  <c r="N1420" i="4"/>
  <c r="M1420" i="4"/>
  <c r="K2198" i="4"/>
  <c r="M2198" i="4" s="1"/>
  <c r="M1577" i="4"/>
  <c r="L1577" i="4"/>
  <c r="N1881" i="4"/>
  <c r="M1881" i="4"/>
  <c r="N1817" i="4"/>
  <c r="M1817" i="4"/>
  <c r="M1658" i="4"/>
  <c r="L1658" i="4"/>
  <c r="L1772" i="4"/>
  <c r="M1772" i="4"/>
  <c r="K2223" i="4"/>
  <c r="L2223" i="4" s="1"/>
  <c r="K1931" i="4"/>
  <c r="M1931" i="4" s="1"/>
  <c r="L1476" i="4"/>
  <c r="M1476" i="4"/>
  <c r="L1444" i="4"/>
  <c r="N1444" i="4"/>
  <c r="L1412" i="4"/>
  <c r="M1412" i="4"/>
  <c r="M1689" i="4"/>
  <c r="L1689" i="4"/>
  <c r="M1625" i="4"/>
  <c r="L1625" i="4"/>
  <c r="M1561" i="4"/>
  <c r="L1561" i="4"/>
  <c r="N1862" i="4"/>
  <c r="M1862" i="4"/>
  <c r="N1798" i="4"/>
  <c r="M1798" i="4"/>
  <c r="M1620" i="4"/>
  <c r="L1620" i="4"/>
  <c r="L1753" i="4"/>
  <c r="M1753" i="4"/>
  <c r="L1553" i="4"/>
  <c r="M1553" i="4"/>
  <c r="M1339" i="4"/>
  <c r="L1339" i="4"/>
  <c r="N1517" i="4"/>
  <c r="M1517" i="4"/>
  <c r="N1477" i="4"/>
  <c r="M1477" i="4"/>
  <c r="N1445" i="4"/>
  <c r="M1445" i="4"/>
  <c r="N1413" i="4"/>
  <c r="M1413" i="4"/>
  <c r="N1905" i="4"/>
  <c r="M1905" i="4"/>
  <c r="N1873" i="4"/>
  <c r="M1873" i="4"/>
  <c r="N1841" i="4"/>
  <c r="M1841" i="4"/>
  <c r="N1809" i="4"/>
  <c r="M1809" i="4"/>
  <c r="N1777" i="4"/>
  <c r="M1777" i="4"/>
  <c r="M1642" i="4"/>
  <c r="L1642" i="4"/>
  <c r="M1578" i="4"/>
  <c r="L1578" i="4"/>
  <c r="L1764" i="4"/>
  <c r="M1764" i="4"/>
  <c r="L1732" i="4"/>
  <c r="M1732" i="4"/>
  <c r="L1700" i="4"/>
  <c r="M1700" i="4"/>
  <c r="M1383" i="4"/>
  <c r="L1383" i="4"/>
  <c r="M1350" i="4"/>
  <c r="L1350" i="4"/>
  <c r="M1318" i="4"/>
  <c r="L1318" i="4"/>
  <c r="M1285" i="4"/>
  <c r="L1285" i="4"/>
  <c r="N1643" i="4"/>
  <c r="M1643" i="4"/>
  <c r="N1579" i="4"/>
  <c r="M1579" i="4"/>
  <c r="M1903" i="4"/>
  <c r="L1903" i="4"/>
  <c r="M1871" i="4"/>
  <c r="N1871" i="4"/>
  <c r="M1839" i="4"/>
  <c r="L1839" i="4"/>
  <c r="M1807" i="4"/>
  <c r="N1807" i="4"/>
  <c r="M1775" i="4"/>
  <c r="L1775" i="4"/>
  <c r="L1638" i="4"/>
  <c r="M1638" i="4"/>
  <c r="L1574" i="4"/>
  <c r="N1574" i="4"/>
  <c r="M1762" i="4"/>
  <c r="L1762" i="4"/>
  <c r="M1730" i="4"/>
  <c r="N1730" i="4"/>
  <c r="M1698" i="4"/>
  <c r="L1698" i="4"/>
  <c r="L1380" i="4"/>
  <c r="N1380" i="4"/>
  <c r="L1348" i="4"/>
  <c r="M1348" i="4"/>
  <c r="L1316" i="4"/>
  <c r="N1316" i="4"/>
  <c r="L1283" i="4"/>
  <c r="M1283" i="4"/>
  <c r="M1493" i="4"/>
  <c r="L1493" i="4"/>
  <c r="M1454" i="4"/>
  <c r="N1454" i="4"/>
  <c r="M1422" i="4"/>
  <c r="L1422" i="4"/>
  <c r="M1390" i="4"/>
  <c r="N1390" i="4"/>
  <c r="M1437" i="4"/>
  <c r="N1508" i="4"/>
  <c r="L1331" i="4"/>
  <c r="M1512" i="4"/>
  <c r="M1745" i="4"/>
  <c r="M1604" i="4"/>
  <c r="M1790" i="4"/>
  <c r="N1854" i="4"/>
  <c r="M1623" i="4"/>
  <c r="N1407" i="4"/>
  <c r="M1471" i="4"/>
  <c r="M1301" i="4"/>
  <c r="L1365" i="4"/>
  <c r="L1715" i="4"/>
  <c r="L1530" i="4"/>
  <c r="M1672" i="4"/>
  <c r="M1824" i="4"/>
  <c r="N1888" i="4"/>
  <c r="N1285" i="4"/>
  <c r="N1318" i="4"/>
  <c r="N1350" i="4"/>
  <c r="N1383" i="4"/>
  <c r="N1700" i="4"/>
  <c r="N1732" i="4"/>
  <c r="N1764" i="4"/>
  <c r="N1578" i="4"/>
  <c r="N1642" i="4"/>
  <c r="L1777" i="4"/>
  <c r="L1809" i="4"/>
  <c r="L1841" i="4"/>
  <c r="L1873" i="4"/>
  <c r="L1905" i="4"/>
  <c r="L1413" i="4"/>
  <c r="L1445" i="4"/>
  <c r="L1477" i="4"/>
  <c r="L1517" i="4"/>
  <c r="M1307" i="4"/>
  <c r="L1371" i="4"/>
  <c r="N1553" i="4"/>
  <c r="L1721" i="4"/>
  <c r="L1542" i="4"/>
  <c r="N1620" i="4"/>
  <c r="M1684" i="4"/>
  <c r="M1830" i="4"/>
  <c r="L1862" i="4"/>
  <c r="N1894" i="4"/>
  <c r="N1575" i="4"/>
  <c r="M1639" i="4"/>
  <c r="M1565" i="4"/>
  <c r="L1629" i="4"/>
  <c r="M1693" i="4"/>
  <c r="M1393" i="4"/>
  <c r="L1425" i="4"/>
  <c r="M1457" i="4"/>
  <c r="L1496" i="4"/>
  <c r="L1286" i="4"/>
  <c r="N1319" i="4"/>
  <c r="L1351" i="4"/>
  <c r="N1384" i="4"/>
  <c r="M1701" i="4"/>
  <c r="N1733" i="4"/>
  <c r="M1765" i="4"/>
  <c r="N1580" i="4"/>
  <c r="L1644" i="4"/>
  <c r="L1778" i="4"/>
  <c r="M1810" i="4"/>
  <c r="L1842" i="4"/>
  <c r="M1874" i="4"/>
  <c r="L1906" i="4"/>
  <c r="L1585" i="4"/>
  <c r="N1649" i="4"/>
  <c r="M1392" i="4"/>
  <c r="L1424" i="4"/>
  <c r="L1569" i="4"/>
  <c r="L1521" i="4"/>
  <c r="N1521" i="4"/>
  <c r="K2048" i="4"/>
  <c r="N2048" i="4" s="1"/>
  <c r="K2075" i="4"/>
  <c r="L2075" i="4" s="1"/>
  <c r="K2131" i="4"/>
  <c r="N2131" i="4" s="1"/>
  <c r="K2193" i="4"/>
  <c r="M2193" i="4" s="1"/>
  <c r="K1978" i="4"/>
  <c r="M1978" i="4" s="1"/>
  <c r="K2172" i="4"/>
  <c r="N2172" i="4" s="1"/>
  <c r="K2114" i="4"/>
  <c r="L2114" i="4" s="1"/>
  <c r="K2018" i="4"/>
  <c r="N2018" i="4" s="1"/>
  <c r="K2194" i="4"/>
  <c r="L2194" i="4" s="1"/>
  <c r="K1966" i="4"/>
  <c r="K2078" i="4"/>
  <c r="N2078" i="4" s="1"/>
  <c r="K2103" i="4"/>
  <c r="L2103" i="4" s="1"/>
  <c r="K1945" i="4"/>
  <c r="L1945" i="4" s="1"/>
  <c r="K2035" i="4"/>
  <c r="N2035" i="4" s="1"/>
  <c r="M1818" i="4"/>
  <c r="L1818" i="4"/>
  <c r="M1882" i="4"/>
  <c r="L1882" i="4"/>
  <c r="L1664" i="4"/>
  <c r="M1664" i="4"/>
  <c r="M1820" i="4"/>
  <c r="L1820" i="4"/>
  <c r="M1884" i="4"/>
  <c r="N1884" i="4"/>
  <c r="L1419" i="4"/>
  <c r="N1419" i="4"/>
  <c r="N1568" i="4"/>
  <c r="M1568" i="4"/>
  <c r="L1900" i="4"/>
  <c r="N1900" i="4"/>
  <c r="M1628" i="4"/>
  <c r="N1628" i="4"/>
  <c r="L1757" i="4"/>
  <c r="M1757" i="4"/>
  <c r="L1908" i="4"/>
  <c r="N1908" i="4"/>
  <c r="L1876" i="4"/>
  <c r="N1876" i="4"/>
  <c r="L1844" i="4"/>
  <c r="N1844" i="4"/>
  <c r="L1812" i="4"/>
  <c r="N1812" i="4"/>
  <c r="L1780" i="4"/>
  <c r="N1780" i="4"/>
  <c r="N1648" i="4"/>
  <c r="M1648" i="4"/>
  <c r="N1584" i="4"/>
  <c r="M1584" i="4"/>
  <c r="N1767" i="4"/>
  <c r="L1767" i="4"/>
  <c r="N1735" i="4"/>
  <c r="L1735" i="4"/>
  <c r="N1703" i="4"/>
  <c r="L1703" i="4"/>
  <c r="N1386" i="4"/>
  <c r="M1386" i="4"/>
  <c r="N1353" i="4"/>
  <c r="M1353" i="4"/>
  <c r="N1321" i="4"/>
  <c r="M1321" i="4"/>
  <c r="N1288" i="4"/>
  <c r="M1288" i="4"/>
  <c r="L1498" i="4"/>
  <c r="N1498" i="4"/>
  <c r="L1459" i="4"/>
  <c r="N1459" i="4"/>
  <c r="L1427" i="4"/>
  <c r="N1427" i="4"/>
  <c r="L1395" i="4"/>
  <c r="N1395" i="4"/>
  <c r="L2048" i="4"/>
  <c r="L1529" i="4"/>
  <c r="M1673" i="4"/>
  <c r="L1516" i="4"/>
  <c r="M1306" i="4"/>
  <c r="N1338" i="4"/>
  <c r="M1370" i="4"/>
  <c r="N1552" i="4"/>
  <c r="L1720" i="4"/>
  <c r="N1752" i="4"/>
  <c r="M1540" i="4"/>
  <c r="N1618" i="4"/>
  <c r="M1682" i="4"/>
  <c r="L1797" i="4"/>
  <c r="N1829" i="4"/>
  <c r="L1861" i="4"/>
  <c r="N1893" i="4"/>
  <c r="L1390" i="4"/>
  <c r="N1422" i="4"/>
  <c r="L1454" i="4"/>
  <c r="N1493" i="4"/>
  <c r="N1283" i="4"/>
  <c r="M1316" i="4"/>
  <c r="N1348" i="4"/>
  <c r="M1380" i="4"/>
  <c r="N1698" i="4"/>
  <c r="L1730" i="4"/>
  <c r="N1762" i="4"/>
  <c r="M1574" i="4"/>
  <c r="N1638" i="4"/>
  <c r="N1775" i="4"/>
  <c r="L1807" i="4"/>
  <c r="N1839" i="4"/>
  <c r="L1871" i="4"/>
  <c r="N1903" i="4"/>
  <c r="M2215" i="4"/>
  <c r="K1995" i="4"/>
  <c r="N1583" i="4"/>
  <c r="M1583" i="4"/>
  <c r="L1583" i="4"/>
  <c r="K1918" i="4"/>
  <c r="K2020" i="4"/>
  <c r="K2116" i="4"/>
  <c r="K2141" i="4"/>
  <c r="K1921" i="4"/>
  <c r="N1653" i="4"/>
  <c r="M1653" i="4"/>
  <c r="N1589" i="4"/>
  <c r="M1589" i="4"/>
  <c r="K1937" i="4"/>
  <c r="L1885" i="4"/>
  <c r="N1885" i="4"/>
  <c r="L1853" i="4"/>
  <c r="N1853" i="4"/>
  <c r="L1821" i="4"/>
  <c r="N1821" i="4"/>
  <c r="L1789" i="4"/>
  <c r="N1789" i="4"/>
  <c r="N1666" i="4"/>
  <c r="M1666" i="4"/>
  <c r="N1602" i="4"/>
  <c r="M1602" i="4"/>
  <c r="N1524" i="4"/>
  <c r="M1524" i="4"/>
  <c r="N1744" i="4"/>
  <c r="L1744" i="4"/>
  <c r="N1712" i="4"/>
  <c r="L1712" i="4"/>
  <c r="N1491" i="4"/>
  <c r="M1491" i="4"/>
  <c r="N1362" i="4"/>
  <c r="M1362" i="4"/>
  <c r="N1330" i="4"/>
  <c r="M1330" i="4"/>
  <c r="N1298" i="4"/>
  <c r="M1298" i="4"/>
  <c r="L1507" i="4"/>
  <c r="N1507" i="4"/>
  <c r="K1935" i="4"/>
  <c r="N1883" i="4"/>
  <c r="M1883" i="4"/>
  <c r="N1851" i="4"/>
  <c r="M1851" i="4"/>
  <c r="N1819" i="4"/>
  <c r="M1819" i="4"/>
  <c r="N1787" i="4"/>
  <c r="M1787" i="4"/>
  <c r="M1662" i="4"/>
  <c r="L1662" i="4"/>
  <c r="M1598" i="4"/>
  <c r="L1598" i="4"/>
  <c r="M1520" i="4"/>
  <c r="L1520" i="4"/>
  <c r="L1742" i="4"/>
  <c r="M1742" i="4"/>
  <c r="L1710" i="4"/>
  <c r="M1710" i="4"/>
  <c r="M1489" i="4"/>
  <c r="L1489" i="4"/>
  <c r="M1360" i="4"/>
  <c r="L1360" i="4"/>
  <c r="M1328" i="4"/>
  <c r="L1328" i="4"/>
  <c r="M1296" i="4"/>
  <c r="L1296" i="4"/>
  <c r="N1505" i="4"/>
  <c r="M1505" i="4"/>
  <c r="N1466" i="4"/>
  <c r="M1466" i="4"/>
  <c r="N1434" i="4"/>
  <c r="M1434" i="4"/>
  <c r="N1402" i="4"/>
  <c r="M1402" i="4"/>
  <c r="K2224" i="4"/>
  <c r="K1932" i="4"/>
  <c r="L1880" i="4"/>
  <c r="N1880" i="4"/>
  <c r="L1848" i="4"/>
  <c r="M1848" i="4"/>
  <c r="L1816" i="4"/>
  <c r="N1816" i="4"/>
  <c r="L1784" i="4"/>
  <c r="M1784" i="4"/>
  <c r="N1656" i="4"/>
  <c r="M1656" i="4"/>
  <c r="N1592" i="4"/>
  <c r="L1592" i="4"/>
  <c r="N1771" i="4"/>
  <c r="L1771" i="4"/>
  <c r="N1739" i="4"/>
  <c r="M1739" i="4"/>
  <c r="N1707" i="4"/>
  <c r="L1707" i="4"/>
  <c r="N1486" i="4"/>
  <c r="L1486" i="4"/>
  <c r="N1357" i="4"/>
  <c r="M1357" i="4"/>
  <c r="N1325" i="4"/>
  <c r="L1325" i="4"/>
  <c r="N1293" i="4"/>
  <c r="M1293" i="4"/>
  <c r="L1502" i="4"/>
  <c r="M1502" i="4"/>
  <c r="L1463" i="4"/>
  <c r="N1463" i="4"/>
  <c r="L1431" i="4"/>
  <c r="M1431" i="4"/>
  <c r="L1399" i="4"/>
  <c r="N1399" i="4"/>
  <c r="K2082" i="4"/>
  <c r="M1966" i="4"/>
  <c r="L1966" i="4"/>
  <c r="N1966" i="4"/>
  <c r="M2194" i="4"/>
  <c r="N1637" i="4"/>
  <c r="M1637" i="4"/>
  <c r="M2035" i="4"/>
  <c r="L2035" i="4"/>
  <c r="M2018" i="4"/>
  <c r="L2018" i="4"/>
  <c r="M2172" i="4"/>
  <c r="L2172" i="4"/>
  <c r="L1978" i="4"/>
  <c r="N2193" i="4"/>
  <c r="L2193" i="4"/>
  <c r="N2075" i="4"/>
  <c r="M2075" i="4"/>
  <c r="L2198" i="4"/>
  <c r="N2198" i="4"/>
  <c r="M2223" i="4"/>
  <c r="L1931" i="4"/>
  <c r="N1931" i="4"/>
  <c r="L1847" i="4"/>
  <c r="N1847" i="4"/>
  <c r="L1783" i="4"/>
  <c r="N1783" i="4"/>
  <c r="N1590" i="4"/>
  <c r="M1590" i="4"/>
  <c r="N1738" i="4"/>
  <c r="L1738" i="4"/>
  <c r="N1485" i="4"/>
  <c r="M1485" i="4"/>
  <c r="N1324" i="4"/>
  <c r="M1324" i="4"/>
  <c r="L1501" i="4"/>
  <c r="N1501" i="4"/>
  <c r="L1430" i="4"/>
  <c r="N1430" i="4"/>
  <c r="A2258" i="4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K2335" i="4" s="1"/>
  <c r="K1939" i="4"/>
  <c r="K1973" i="4"/>
  <c r="K2007" i="4"/>
  <c r="K2074" i="4"/>
  <c r="K1916" i="4"/>
  <c r="K2038" i="4"/>
  <c r="K2091" i="4"/>
  <c r="K2135" i="4"/>
  <c r="K2167" i="4"/>
  <c r="K2199" i="4"/>
  <c r="K2231" i="4"/>
  <c r="K1941" i="4"/>
  <c r="K1975" i="4"/>
  <c r="K2009" i="4"/>
  <c r="K1946" i="4"/>
  <c r="K1980" i="4"/>
  <c r="K2014" i="4"/>
  <c r="K2093" i="4"/>
  <c r="K1923" i="4"/>
  <c r="K2045" i="4"/>
  <c r="K2110" i="4"/>
  <c r="K2142" i="4"/>
  <c r="K2174" i="4"/>
  <c r="K2206" i="4"/>
  <c r="K2072" i="4"/>
  <c r="K1914" i="4"/>
  <c r="K2036" i="4"/>
  <c r="K2089" i="4"/>
  <c r="K2133" i="4"/>
  <c r="K2165" i="4"/>
  <c r="K2197" i="4"/>
  <c r="K2229" i="4"/>
  <c r="K1948" i="4"/>
  <c r="K1982" i="4"/>
  <c r="K2016" i="4"/>
  <c r="K2095" i="4"/>
  <c r="K1925" i="4"/>
  <c r="K2047" i="4"/>
  <c r="K2112" i="4"/>
  <c r="K2144" i="4"/>
  <c r="K2176" i="4"/>
  <c r="K2208" i="4"/>
  <c r="K1963" i="4"/>
  <c r="K2054" i="4"/>
  <c r="K2030" i="4"/>
  <c r="K2127" i="4"/>
  <c r="K2191" i="4"/>
  <c r="K1933" i="4"/>
  <c r="K2001" i="4"/>
  <c r="K1938" i="4"/>
  <c r="K2006" i="4"/>
  <c r="K1915" i="4"/>
  <c r="K2090" i="4"/>
  <c r="K2166" i="4"/>
  <c r="K2230" i="4"/>
  <c r="K2081" i="4"/>
  <c r="K2157" i="4"/>
  <c r="K2221" i="4"/>
  <c r="K1940" i="4"/>
  <c r="K2008" i="4"/>
  <c r="K1917" i="4"/>
  <c r="K2092" i="4"/>
  <c r="K2168" i="4"/>
  <c r="K1951" i="4"/>
  <c r="K1985" i="4"/>
  <c r="K2019" i="4"/>
  <c r="K2098" i="4"/>
  <c r="K1928" i="4"/>
  <c r="K2061" i="4"/>
  <c r="K2115" i="4"/>
  <c r="K2147" i="4"/>
  <c r="K2179" i="4"/>
  <c r="K2211" i="4"/>
  <c r="K1953" i="4"/>
  <c r="K1987" i="4"/>
  <c r="K2021" i="4"/>
  <c r="K1958" i="4"/>
  <c r="K1992" i="4"/>
  <c r="K2049" i="4"/>
  <c r="K2025" i="4"/>
  <c r="K2068" i="4"/>
  <c r="K2122" i="4"/>
  <c r="K2154" i="4"/>
  <c r="K2186" i="4"/>
  <c r="K2218" i="4"/>
  <c r="K2096" i="4"/>
  <c r="K1926" i="4"/>
  <c r="K2059" i="4"/>
  <c r="K2113" i="4"/>
  <c r="K2145" i="4"/>
  <c r="K2177" i="4"/>
  <c r="K1955" i="4"/>
  <c r="K2023" i="4"/>
  <c r="K1971" i="4"/>
  <c r="K2119" i="4"/>
  <c r="K2183" i="4"/>
  <c r="K1991" i="4"/>
  <c r="K1962" i="4"/>
  <c r="K2053" i="4"/>
  <c r="K2029" i="4"/>
  <c r="K2126" i="4"/>
  <c r="K2190" i="4"/>
  <c r="K2100" i="4"/>
  <c r="K2063" i="4"/>
  <c r="K2149" i="4"/>
  <c r="K2213" i="4"/>
  <c r="K1964" i="4"/>
  <c r="K2055" i="4"/>
  <c r="K2031" i="4"/>
  <c r="K2128" i="4"/>
  <c r="K2192" i="4"/>
  <c r="K1999" i="4"/>
  <c r="K2159" i="4"/>
  <c r="K1965" i="4"/>
  <c r="K1972" i="4"/>
  <c r="K2134" i="4"/>
  <c r="K2028" i="4"/>
  <c r="K2189" i="4"/>
  <c r="K1974" i="4"/>
  <c r="K2136" i="4"/>
  <c r="K1967" i="4"/>
  <c r="K2058" i="4"/>
  <c r="K2087" i="4"/>
  <c r="K2163" i="4"/>
  <c r="K2227" i="4"/>
  <c r="K1969" i="4"/>
  <c r="K1976" i="4"/>
  <c r="K2077" i="4"/>
  <c r="K1919" i="4"/>
  <c r="K2102" i="4"/>
  <c r="K2170" i="4"/>
  <c r="K2085" i="4"/>
  <c r="K2161" i="4"/>
  <c r="K2209" i="4"/>
  <c r="K1960" i="4"/>
  <c r="K1996" i="4"/>
  <c r="K2051" i="4"/>
  <c r="K2027" i="4"/>
  <c r="K2070" i="4"/>
  <c r="K2124" i="4"/>
  <c r="K2156" i="4"/>
  <c r="K2188" i="4"/>
  <c r="K2220" i="4"/>
  <c r="K1981" i="4"/>
  <c r="K2094" i="4"/>
  <c r="K2046" i="4"/>
  <c r="K2143" i="4"/>
  <c r="K2207" i="4"/>
  <c r="K1949" i="4"/>
  <c r="K2017" i="4"/>
  <c r="K1954" i="4"/>
  <c r="K2022" i="4"/>
  <c r="K1970" i="4"/>
  <c r="K2118" i="4"/>
  <c r="K2182" i="4"/>
  <c r="K1922" i="4"/>
  <c r="K2109" i="4"/>
  <c r="K2173" i="4"/>
  <c r="K1956" i="4"/>
  <c r="K2024" i="4"/>
  <c r="K1994" i="4"/>
  <c r="K2120" i="4"/>
  <c r="K2184" i="4"/>
  <c r="K1959" i="4"/>
  <c r="K1993" i="4"/>
  <c r="K2050" i="4"/>
  <c r="K2026" i="4"/>
  <c r="K2069" i="4"/>
  <c r="K2123" i="4"/>
  <c r="K2155" i="4"/>
  <c r="K2187" i="4"/>
  <c r="K2219" i="4"/>
  <c r="K1961" i="4"/>
  <c r="K1997" i="4"/>
  <c r="K2052" i="4"/>
  <c r="K2212" i="4"/>
  <c r="K2148" i="4"/>
  <c r="K2062" i="4"/>
  <c r="K2099" i="4"/>
  <c r="K1986" i="4"/>
  <c r="K2201" i="4"/>
  <c r="K2137" i="4"/>
  <c r="K2040" i="4"/>
  <c r="K2076" i="4"/>
  <c r="K2210" i="4"/>
  <c r="K2146" i="4"/>
  <c r="K2060" i="4"/>
  <c r="K2097" i="4"/>
  <c r="K1984" i="4"/>
  <c r="K2228" i="4"/>
  <c r="K2164" i="4"/>
  <c r="K2088" i="4"/>
  <c r="K2004" i="4"/>
  <c r="K1936" i="4"/>
  <c r="K2217" i="4"/>
  <c r="K2153" i="4"/>
  <c r="K2067" i="4"/>
  <c r="K2108" i="4"/>
  <c r="K2226" i="4"/>
  <c r="K2162" i="4"/>
  <c r="K2086" i="4"/>
  <c r="K2002" i="4"/>
  <c r="K1934" i="4"/>
  <c r="K1989" i="4"/>
  <c r="K2151" i="4"/>
  <c r="K1957" i="4"/>
  <c r="K1998" i="4"/>
  <c r="K2158" i="4"/>
  <c r="K1930" i="4"/>
  <c r="K2181" i="4"/>
  <c r="K2000" i="4"/>
  <c r="K2160" i="4"/>
  <c r="K2083" i="4"/>
  <c r="K2037" i="4"/>
  <c r="K2039" i="4"/>
  <c r="K2003" i="4"/>
  <c r="K2034" i="4"/>
  <c r="K2195" i="4"/>
  <c r="K2005" i="4"/>
  <c r="K1942" i="4"/>
  <c r="K2041" i="4"/>
  <c r="K2202" i="4"/>
  <c r="K2129" i="4"/>
  <c r="K2225" i="4"/>
  <c r="K1944" i="4"/>
  <c r="K2012" i="4"/>
  <c r="K2043" i="4"/>
  <c r="K2140" i="4"/>
  <c r="K2204" i="4"/>
  <c r="K2015" i="4"/>
  <c r="K1924" i="4"/>
  <c r="K2175" i="4"/>
  <c r="K1983" i="4"/>
  <c r="K2105" i="4"/>
  <c r="K2064" i="4"/>
  <c r="K2214" i="4"/>
  <c r="K2080" i="4"/>
  <c r="K2044" i="4"/>
  <c r="K2205" i="4"/>
  <c r="K2107" i="4"/>
  <c r="K2066" i="4"/>
  <c r="K2216" i="4"/>
  <c r="K1943" i="4"/>
  <c r="K2011" i="4"/>
  <c r="K2042" i="4"/>
  <c r="K2139" i="4"/>
  <c r="K2203" i="4"/>
  <c r="K1979" i="4"/>
  <c r="K2180" i="4"/>
  <c r="K1929" i="4"/>
  <c r="K1952" i="4"/>
  <c r="K2101" i="4"/>
  <c r="K2178" i="4"/>
  <c r="K1927" i="4"/>
  <c r="K1950" i="4"/>
  <c r="K2132" i="4"/>
  <c r="K2071" i="4"/>
  <c r="K2121" i="4"/>
  <c r="K2130" i="4"/>
  <c r="K2057" i="4"/>
  <c r="K2106" i="4"/>
  <c r="K2065" i="4"/>
  <c r="K2222" i="4"/>
  <c r="K2117" i="4"/>
  <c r="K2084" i="4"/>
  <c r="K2056" i="4"/>
  <c r="K2073" i="4"/>
  <c r="K2125" i="4"/>
  <c r="K2200" i="4"/>
  <c r="K2010" i="4"/>
  <c r="K2138" i="4"/>
  <c r="K2032" i="4"/>
  <c r="K2079" i="4"/>
  <c r="K2104" i="4"/>
  <c r="K1947" i="4"/>
  <c r="K2111" i="4"/>
  <c r="K1988" i="4"/>
  <c r="K2150" i="4"/>
  <c r="K1990" i="4"/>
  <c r="K2152" i="4"/>
  <c r="K1977" i="4"/>
  <c r="K1920" i="4"/>
  <c r="K2171" i="4"/>
  <c r="K2013" i="4"/>
  <c r="K2169" i="4"/>
  <c r="K2196" i="4"/>
  <c r="K1968" i="4"/>
  <c r="K2185" i="4"/>
  <c r="K2033" i="4"/>
  <c r="L1633" i="4"/>
  <c r="N1633" i="4"/>
  <c r="M1633" i="4"/>
  <c r="M1400" i="4"/>
  <c r="L1400" i="4"/>
  <c r="N1400" i="4"/>
  <c r="M1464" i="4"/>
  <c r="L1464" i="4"/>
  <c r="N1464" i="4"/>
  <c r="L1692" i="4"/>
  <c r="N1692" i="4"/>
  <c r="L1564" i="4"/>
  <c r="N1564" i="4"/>
  <c r="M1557" i="4"/>
  <c r="N1557" i="4"/>
  <c r="L1467" i="4"/>
  <c r="N1467" i="4"/>
  <c r="N1297" i="4"/>
  <c r="M1297" i="4"/>
  <c r="N1361" i="4"/>
  <c r="M1361" i="4"/>
  <c r="N1711" i="4"/>
  <c r="L1711" i="4"/>
  <c r="N1759" i="4"/>
  <c r="L1759" i="4"/>
  <c r="N1632" i="4"/>
  <c r="M1632" i="4"/>
  <c r="N1605" i="4"/>
  <c r="M1605" i="4"/>
  <c r="M2131" i="4" l="1"/>
  <c r="N2114" i="4"/>
  <c r="N2194" i="4"/>
  <c r="M2048" i="4"/>
  <c r="K2232" i="4"/>
  <c r="N1912" i="4"/>
  <c r="M1912" i="4"/>
  <c r="L1912" i="4"/>
  <c r="N2223" i="4"/>
  <c r="L2131" i="4"/>
  <c r="N1978" i="4"/>
  <c r="M2114" i="4"/>
  <c r="K2233" i="4"/>
  <c r="N2103" i="4"/>
  <c r="M2103" i="4"/>
  <c r="M1945" i="4"/>
  <c r="N1945" i="4"/>
  <c r="L2078" i="4"/>
  <c r="M2078" i="4"/>
  <c r="M2335" i="4"/>
  <c r="L2335" i="4"/>
  <c r="N2335" i="4"/>
  <c r="L2033" i="4"/>
  <c r="N2033" i="4"/>
  <c r="M2033" i="4"/>
  <c r="N2185" i="4"/>
  <c r="L2185" i="4"/>
  <c r="M2185" i="4"/>
  <c r="M1968" i="4"/>
  <c r="N1968" i="4"/>
  <c r="L1968" i="4"/>
  <c r="K2337" i="4"/>
  <c r="L2169" i="4"/>
  <c r="N2169" i="4"/>
  <c r="M2169" i="4"/>
  <c r="K2244" i="4"/>
  <c r="M2013" i="4"/>
  <c r="N2013" i="4"/>
  <c r="L2013" i="4"/>
  <c r="M2171" i="4"/>
  <c r="L2171" i="4"/>
  <c r="N2171" i="4"/>
  <c r="K2255" i="4"/>
  <c r="L1990" i="4"/>
  <c r="N1990" i="4"/>
  <c r="M1990" i="4"/>
  <c r="N2150" i="4"/>
  <c r="M2150" i="4"/>
  <c r="L2150" i="4"/>
  <c r="M1947" i="4"/>
  <c r="L1947" i="4"/>
  <c r="N1947" i="4"/>
  <c r="K2236" i="4"/>
  <c r="L2079" i="4"/>
  <c r="N2079" i="4"/>
  <c r="M2079" i="4"/>
  <c r="K2340" i="4"/>
  <c r="M2010" i="4"/>
  <c r="L2010" i="4"/>
  <c r="N2010" i="4"/>
  <c r="K2342" i="4"/>
  <c r="L2200" i="4"/>
  <c r="M2200" i="4"/>
  <c r="N2200" i="4"/>
  <c r="N2056" i="4"/>
  <c r="M2056" i="4"/>
  <c r="L2056" i="4"/>
  <c r="M2084" i="4"/>
  <c r="L2084" i="4"/>
  <c r="N2084" i="4"/>
  <c r="M2106" i="4"/>
  <c r="N2106" i="4"/>
  <c r="L2106" i="4"/>
  <c r="L2130" i="4"/>
  <c r="N2130" i="4"/>
  <c r="M2130" i="4"/>
  <c r="K2249" i="4"/>
  <c r="L2071" i="4"/>
  <c r="N2071" i="4"/>
  <c r="M2071" i="4"/>
  <c r="K2343" i="4"/>
  <c r="N1950" i="4"/>
  <c r="M1950" i="4"/>
  <c r="L1950" i="4"/>
  <c r="L1927" i="4"/>
  <c r="N1927" i="4"/>
  <c r="M1927" i="4"/>
  <c r="K2389" i="4"/>
  <c r="K2305" i="4"/>
  <c r="L2233" i="4"/>
  <c r="N2233" i="4"/>
  <c r="M2233" i="4"/>
  <c r="M1952" i="4"/>
  <c r="L1952" i="4"/>
  <c r="N1952" i="4"/>
  <c r="N1929" i="4"/>
  <c r="M1929" i="4"/>
  <c r="L1929" i="4"/>
  <c r="K2391" i="4"/>
  <c r="K2336" i="4"/>
  <c r="M1979" i="4"/>
  <c r="N1979" i="4"/>
  <c r="L1979" i="4"/>
  <c r="K2350" i="4"/>
  <c r="N2139" i="4"/>
  <c r="M2139" i="4"/>
  <c r="L2139" i="4"/>
  <c r="K2308" i="4"/>
  <c r="L1943" i="4"/>
  <c r="N1943" i="4"/>
  <c r="M1943" i="4"/>
  <c r="M2066" i="4"/>
  <c r="L2066" i="4"/>
  <c r="N2066" i="4"/>
  <c r="L2205" i="4"/>
  <c r="N2205" i="4"/>
  <c r="M2205" i="4"/>
  <c r="M2080" i="4"/>
  <c r="L2080" i="4"/>
  <c r="N2080" i="4"/>
  <c r="N2064" i="4"/>
  <c r="M2064" i="4"/>
  <c r="L2064" i="4"/>
  <c r="K2386" i="4"/>
  <c r="L1924" i="4"/>
  <c r="M1924" i="4"/>
  <c r="N1924" i="4"/>
  <c r="N2204" i="4"/>
  <c r="L2204" i="4"/>
  <c r="M2204" i="4"/>
  <c r="M2043" i="4"/>
  <c r="L2043" i="4"/>
  <c r="N2043" i="4"/>
  <c r="L2012" i="4"/>
  <c r="N2012" i="4"/>
  <c r="M2012" i="4"/>
  <c r="N2225" i="4"/>
  <c r="L2225" i="4"/>
  <c r="M2225" i="4"/>
  <c r="K2277" i="4"/>
  <c r="L2041" i="4"/>
  <c r="N2041" i="4"/>
  <c r="M2041" i="4"/>
  <c r="M1942" i="4"/>
  <c r="L1942" i="4"/>
  <c r="N1942" i="4"/>
  <c r="L2005" i="4"/>
  <c r="N2005" i="4"/>
  <c r="M2005" i="4"/>
  <c r="N2195" i="4"/>
  <c r="L2195" i="4"/>
  <c r="M2195" i="4"/>
  <c r="N2003" i="4"/>
  <c r="M2003" i="4"/>
  <c r="L2003" i="4"/>
  <c r="L2039" i="4"/>
  <c r="N2039" i="4"/>
  <c r="M2039" i="4"/>
  <c r="K2267" i="4"/>
  <c r="K2371" i="4"/>
  <c r="L2000" i="4"/>
  <c r="M2000" i="4"/>
  <c r="N2000" i="4"/>
  <c r="L1930" i="4"/>
  <c r="N1930" i="4"/>
  <c r="M1930" i="4"/>
  <c r="K2271" i="4"/>
  <c r="N2158" i="4"/>
  <c r="M2158" i="4"/>
  <c r="L2158" i="4"/>
  <c r="K2294" i="4"/>
  <c r="K2362" i="4"/>
  <c r="M1989" i="4"/>
  <c r="N1989" i="4"/>
  <c r="L1989" i="4"/>
  <c r="N2002" i="4"/>
  <c r="M2002" i="4"/>
  <c r="L2002" i="4"/>
  <c r="M2086" i="4"/>
  <c r="L2086" i="4"/>
  <c r="N2086" i="4"/>
  <c r="L2226" i="4"/>
  <c r="M2226" i="4"/>
  <c r="N2226" i="4"/>
  <c r="N2067" i="4"/>
  <c r="M2067" i="4"/>
  <c r="L2067" i="4"/>
  <c r="M2217" i="4"/>
  <c r="L2217" i="4"/>
  <c r="N2217" i="4"/>
  <c r="L2004" i="4"/>
  <c r="N2004" i="4"/>
  <c r="M2004" i="4"/>
  <c r="M2088" i="4"/>
  <c r="L2088" i="4"/>
  <c r="N2088" i="4"/>
  <c r="L2228" i="4"/>
  <c r="N2228" i="4"/>
  <c r="M2228" i="4"/>
  <c r="M2097" i="4"/>
  <c r="L2097" i="4"/>
  <c r="N2097" i="4"/>
  <c r="M2146" i="4"/>
  <c r="N2146" i="4"/>
  <c r="L2146" i="4"/>
  <c r="K2357" i="4"/>
  <c r="L2076" i="4"/>
  <c r="N2076" i="4"/>
  <c r="M2076" i="4"/>
  <c r="M2040" i="4"/>
  <c r="L2040" i="4"/>
  <c r="N2040" i="4"/>
  <c r="M2201" i="4"/>
  <c r="N2201" i="4"/>
  <c r="L2201" i="4"/>
  <c r="M2099" i="4"/>
  <c r="L2099" i="4"/>
  <c r="N2099" i="4"/>
  <c r="M2148" i="4"/>
  <c r="L2148" i="4"/>
  <c r="N2148" i="4"/>
  <c r="K2359" i="4"/>
  <c r="L1997" i="4"/>
  <c r="N1997" i="4"/>
  <c r="M1997" i="4"/>
  <c r="K2366" i="4"/>
  <c r="N2219" i="4"/>
  <c r="L2219" i="4"/>
  <c r="M2219" i="4"/>
  <c r="M2155" i="4"/>
  <c r="L2155" i="4"/>
  <c r="N2155" i="4"/>
  <c r="M2069" i="4"/>
  <c r="L2069" i="4"/>
  <c r="N2069" i="4"/>
  <c r="K2332" i="4"/>
  <c r="N2050" i="4"/>
  <c r="M2050" i="4"/>
  <c r="L2050" i="4"/>
  <c r="N1959" i="4"/>
  <c r="M1959" i="4"/>
  <c r="L1959" i="4"/>
  <c r="K2248" i="4"/>
  <c r="M2120" i="4"/>
  <c r="L2120" i="4"/>
  <c r="N2120" i="4"/>
  <c r="K2328" i="4"/>
  <c r="L1956" i="4"/>
  <c r="M1956" i="4"/>
  <c r="N1956" i="4"/>
  <c r="K2237" i="4"/>
  <c r="L2109" i="4"/>
  <c r="N2109" i="4"/>
  <c r="M2109" i="4"/>
  <c r="K2311" i="4"/>
  <c r="K2246" i="4"/>
  <c r="N2118" i="4"/>
  <c r="L2118" i="4"/>
  <c r="M2118" i="4"/>
  <c r="K2325" i="4"/>
  <c r="L1954" i="4"/>
  <c r="M1954" i="4"/>
  <c r="N1954" i="4"/>
  <c r="L2017" i="4"/>
  <c r="M2017" i="4"/>
  <c r="N2017" i="4"/>
  <c r="L2207" i="4"/>
  <c r="N2207" i="4"/>
  <c r="M2207" i="4"/>
  <c r="L2046" i="4"/>
  <c r="M2046" i="4"/>
  <c r="N2046" i="4"/>
  <c r="M2094" i="4"/>
  <c r="N2094" i="4"/>
  <c r="L2094" i="4"/>
  <c r="K2268" i="4"/>
  <c r="K2367" i="4"/>
  <c r="M2220" i="4"/>
  <c r="L2220" i="4"/>
  <c r="N2220" i="4"/>
  <c r="N2156" i="4"/>
  <c r="M2156" i="4"/>
  <c r="L2156" i="4"/>
  <c r="N2070" i="4"/>
  <c r="M2070" i="4"/>
  <c r="L2070" i="4"/>
  <c r="K2333" i="4"/>
  <c r="M2051" i="4"/>
  <c r="L2051" i="4"/>
  <c r="N2051" i="4"/>
  <c r="M1960" i="4"/>
  <c r="L1960" i="4"/>
  <c r="N1960" i="4"/>
  <c r="K2296" i="4"/>
  <c r="K2388" i="4"/>
  <c r="K2241" i="4"/>
  <c r="M2161" i="4"/>
  <c r="L2161" i="4"/>
  <c r="N2161" i="4"/>
  <c r="K2234" i="4"/>
  <c r="L2102" i="4"/>
  <c r="N2102" i="4"/>
  <c r="M2102" i="4"/>
  <c r="M1976" i="4"/>
  <c r="L1976" i="4"/>
  <c r="N1976" i="4"/>
  <c r="N2227" i="4"/>
  <c r="L2227" i="4"/>
  <c r="M2227" i="4"/>
  <c r="M2087" i="4"/>
  <c r="L2087" i="4"/>
  <c r="N2087" i="4"/>
  <c r="N2058" i="4"/>
  <c r="M2058" i="4"/>
  <c r="L2058" i="4"/>
  <c r="L2136" i="4"/>
  <c r="N2136" i="4"/>
  <c r="M2136" i="4"/>
  <c r="N1974" i="4"/>
  <c r="M1974" i="4"/>
  <c r="L1974" i="4"/>
  <c r="N2028" i="4"/>
  <c r="M2028" i="4"/>
  <c r="L2028" i="4"/>
  <c r="M2134" i="4"/>
  <c r="L2134" i="4"/>
  <c r="N2134" i="4"/>
  <c r="N1972" i="4"/>
  <c r="M1972" i="4"/>
  <c r="L1972" i="4"/>
  <c r="N1965" i="4"/>
  <c r="M1965" i="4"/>
  <c r="L1965" i="4"/>
  <c r="N2159" i="4"/>
  <c r="M2159" i="4"/>
  <c r="L2159" i="4"/>
  <c r="K2330" i="4"/>
  <c r="L2192" i="4"/>
  <c r="M2192" i="4"/>
  <c r="N2192" i="4"/>
  <c r="M2031" i="4"/>
  <c r="N2031" i="4"/>
  <c r="L2031" i="4"/>
  <c r="L2055" i="4"/>
  <c r="N2055" i="4"/>
  <c r="M2055" i="4"/>
  <c r="L2213" i="4"/>
  <c r="N2213" i="4"/>
  <c r="M2213" i="4"/>
  <c r="L2063" i="4"/>
  <c r="M2063" i="4"/>
  <c r="N2063" i="4"/>
  <c r="K2321" i="4"/>
  <c r="M2190" i="4"/>
  <c r="N2190" i="4"/>
  <c r="L2190" i="4"/>
  <c r="N2029" i="4"/>
  <c r="L2029" i="4"/>
  <c r="M2029" i="4"/>
  <c r="L2053" i="4"/>
  <c r="N2053" i="4"/>
  <c r="M2053" i="4"/>
  <c r="L1991" i="4"/>
  <c r="M1991" i="4"/>
  <c r="N1991" i="4"/>
  <c r="L2183" i="4"/>
  <c r="N2183" i="4"/>
  <c r="M2183" i="4"/>
  <c r="L1971" i="4"/>
  <c r="M1971" i="4"/>
  <c r="N1971" i="4"/>
  <c r="M2023" i="4"/>
  <c r="L2023" i="4"/>
  <c r="N2023" i="4"/>
  <c r="L2177" i="4"/>
  <c r="N2177" i="4"/>
  <c r="M2177" i="4"/>
  <c r="N2113" i="4"/>
  <c r="M2113" i="4"/>
  <c r="L2113" i="4"/>
  <c r="N1926" i="4"/>
  <c r="M1926" i="4"/>
  <c r="L1926" i="4"/>
  <c r="L2096" i="4"/>
  <c r="N2096" i="4"/>
  <c r="M2096" i="4"/>
  <c r="K2312" i="4"/>
  <c r="K2257" i="4"/>
  <c r="L2186" i="4"/>
  <c r="N2186" i="4"/>
  <c r="M2186" i="4"/>
  <c r="M2122" i="4"/>
  <c r="L2122" i="4"/>
  <c r="N2122" i="4"/>
  <c r="M2025" i="4"/>
  <c r="L2025" i="4"/>
  <c r="N2025" i="4"/>
  <c r="K2250" i="4"/>
  <c r="N1992" i="4"/>
  <c r="M1992" i="4"/>
  <c r="L1992" i="4"/>
  <c r="M1987" i="4"/>
  <c r="L1987" i="4"/>
  <c r="N1987" i="4"/>
  <c r="K2390" i="4"/>
  <c r="K2243" i="4"/>
  <c r="M2179" i="4"/>
  <c r="N2179" i="4"/>
  <c r="L2179" i="4"/>
  <c r="N2115" i="4"/>
  <c r="M2115" i="4"/>
  <c r="L2115" i="4"/>
  <c r="N1928" i="4"/>
  <c r="M1928" i="4"/>
  <c r="L1928" i="4"/>
  <c r="L2098" i="4"/>
  <c r="N2098" i="4"/>
  <c r="M2098" i="4"/>
  <c r="L1985" i="4"/>
  <c r="N1985" i="4"/>
  <c r="M1985" i="4"/>
  <c r="K2283" i="4"/>
  <c r="K2379" i="4"/>
  <c r="M2168" i="4"/>
  <c r="L2168" i="4"/>
  <c r="N2168" i="4"/>
  <c r="M1917" i="4"/>
  <c r="L1917" i="4"/>
  <c r="N1917" i="4"/>
  <c r="N2008" i="4"/>
  <c r="M2008" i="4"/>
  <c r="L2008" i="4"/>
  <c r="M2221" i="4"/>
  <c r="N2221" i="4"/>
  <c r="L2221" i="4"/>
  <c r="N2081" i="4"/>
  <c r="M2081" i="4"/>
  <c r="L2081" i="4"/>
  <c r="K2280" i="4"/>
  <c r="K2377" i="4"/>
  <c r="N2166" i="4"/>
  <c r="L2166" i="4"/>
  <c r="M2166" i="4"/>
  <c r="M1915" i="4"/>
  <c r="L1915" i="4"/>
  <c r="N1915" i="4"/>
  <c r="N2006" i="4"/>
  <c r="M2006" i="4"/>
  <c r="L2006" i="4"/>
  <c r="N2001" i="4"/>
  <c r="M2001" i="4"/>
  <c r="L2001" i="4"/>
  <c r="M2191" i="4"/>
  <c r="L2191" i="4"/>
  <c r="N2191" i="4"/>
  <c r="N2030" i="4"/>
  <c r="M2030" i="4"/>
  <c r="L2030" i="4"/>
  <c r="L2054" i="4"/>
  <c r="N2054" i="4"/>
  <c r="M2054" i="4"/>
  <c r="K2355" i="4"/>
  <c r="N2208" i="4"/>
  <c r="M2208" i="4"/>
  <c r="L2208" i="4"/>
  <c r="L2144" i="4"/>
  <c r="N2144" i="4"/>
  <c r="M2144" i="4"/>
  <c r="L2047" i="4"/>
  <c r="N2047" i="4"/>
  <c r="M2047" i="4"/>
  <c r="N2095" i="4"/>
  <c r="M2095" i="4"/>
  <c r="L2095" i="4"/>
  <c r="N1982" i="4"/>
  <c r="M1982" i="4"/>
  <c r="L1982" i="4"/>
  <c r="K2279" i="4"/>
  <c r="K2376" i="4"/>
  <c r="M2229" i="4"/>
  <c r="N2229" i="4"/>
  <c r="L2229" i="4"/>
  <c r="M2165" i="4"/>
  <c r="L2165" i="4"/>
  <c r="N2165" i="4"/>
  <c r="N2089" i="4"/>
  <c r="M2089" i="4"/>
  <c r="L2089" i="4"/>
  <c r="N1914" i="4"/>
  <c r="M1914" i="4"/>
  <c r="L1914" i="4"/>
  <c r="K2289" i="4"/>
  <c r="K2353" i="4"/>
  <c r="L2206" i="4"/>
  <c r="N2206" i="4"/>
  <c r="M2206" i="4"/>
  <c r="M2142" i="4"/>
  <c r="L2142" i="4"/>
  <c r="N2142" i="4"/>
  <c r="M2045" i="4"/>
  <c r="L2045" i="4"/>
  <c r="N2045" i="4"/>
  <c r="N2093" i="4"/>
  <c r="M2093" i="4"/>
  <c r="L2093" i="4"/>
  <c r="N1980" i="4"/>
  <c r="M1980" i="4"/>
  <c r="L1980" i="4"/>
  <c r="K2272" i="4"/>
  <c r="N2009" i="4"/>
  <c r="M2009" i="4"/>
  <c r="L2009" i="4"/>
  <c r="N1941" i="4"/>
  <c r="M1941" i="4"/>
  <c r="L1941" i="4"/>
  <c r="K2346" i="4"/>
  <c r="M2199" i="4"/>
  <c r="L2199" i="4"/>
  <c r="N2199" i="4"/>
  <c r="N2135" i="4"/>
  <c r="M2135" i="4"/>
  <c r="L2135" i="4"/>
  <c r="N2038" i="4"/>
  <c r="M2038" i="4"/>
  <c r="L2038" i="4"/>
  <c r="L2074" i="4"/>
  <c r="N2074" i="4"/>
  <c r="M2074" i="4"/>
  <c r="L1973" i="4"/>
  <c r="N1973" i="4"/>
  <c r="M1973" i="4"/>
  <c r="K2309" i="4"/>
  <c r="M2196" i="4"/>
  <c r="L2196" i="4"/>
  <c r="N2196" i="4"/>
  <c r="K2242" i="4"/>
  <c r="K2284" i="4"/>
  <c r="K2382" i="4"/>
  <c r="N1920" i="4"/>
  <c r="L1920" i="4"/>
  <c r="M1920" i="4"/>
  <c r="L1977" i="4"/>
  <c r="N1977" i="4"/>
  <c r="M1977" i="4"/>
  <c r="M2152" i="4"/>
  <c r="L2152" i="4"/>
  <c r="N2152" i="4"/>
  <c r="K2352" i="4"/>
  <c r="K2251" i="4"/>
  <c r="L1988" i="4"/>
  <c r="N1988" i="4"/>
  <c r="M1988" i="4"/>
  <c r="L2111" i="4"/>
  <c r="N2111" i="4"/>
  <c r="M2111" i="4"/>
  <c r="M2104" i="4"/>
  <c r="L2104" i="4"/>
  <c r="N2104" i="4"/>
  <c r="M2032" i="4"/>
  <c r="L2032" i="4"/>
  <c r="N2032" i="4"/>
  <c r="L2138" i="4"/>
  <c r="N2138" i="4"/>
  <c r="M2138" i="4"/>
  <c r="K2265" i="4"/>
  <c r="K2285" i="4"/>
  <c r="N2125" i="4"/>
  <c r="M2125" i="4"/>
  <c r="L2125" i="4"/>
  <c r="N2073" i="4"/>
  <c r="M2073" i="4"/>
  <c r="L2073" i="4"/>
  <c r="K2270" i="4"/>
  <c r="L2117" i="4"/>
  <c r="N2117" i="4"/>
  <c r="M2117" i="4"/>
  <c r="M2222" i="4"/>
  <c r="N2222" i="4"/>
  <c r="L2222" i="4"/>
  <c r="L2065" i="4"/>
  <c r="N2065" i="4"/>
  <c r="M2065" i="4"/>
  <c r="N2057" i="4"/>
  <c r="M2057" i="4"/>
  <c r="L2057" i="4"/>
  <c r="K2341" i="4"/>
  <c r="M2121" i="4"/>
  <c r="L2121" i="4"/>
  <c r="N2121" i="4"/>
  <c r="N2132" i="4"/>
  <c r="M2132" i="4"/>
  <c r="L2132" i="4"/>
  <c r="K2320" i="4"/>
  <c r="N2178" i="4"/>
  <c r="M2178" i="4"/>
  <c r="L2178" i="4"/>
  <c r="K2297" i="4"/>
  <c r="M2101" i="4"/>
  <c r="L2101" i="4"/>
  <c r="N2101" i="4"/>
  <c r="K2323" i="4"/>
  <c r="M2180" i="4"/>
  <c r="L2180" i="4"/>
  <c r="N2180" i="4"/>
  <c r="K2299" i="4"/>
  <c r="M2203" i="4"/>
  <c r="L2203" i="4"/>
  <c r="N2203" i="4"/>
  <c r="N2042" i="4"/>
  <c r="M2042" i="4"/>
  <c r="L2042" i="4"/>
  <c r="L2011" i="4"/>
  <c r="N2011" i="4"/>
  <c r="M2011" i="4"/>
  <c r="L2216" i="4"/>
  <c r="N2216" i="4"/>
  <c r="M2216" i="4"/>
  <c r="L2107" i="4"/>
  <c r="N2107" i="4"/>
  <c r="M2107" i="4"/>
  <c r="L2044" i="4"/>
  <c r="N2044" i="4"/>
  <c r="M2044" i="4"/>
  <c r="M2214" i="4"/>
  <c r="L2214" i="4"/>
  <c r="N2214" i="4"/>
  <c r="L2105" i="4"/>
  <c r="M2105" i="4"/>
  <c r="N2105" i="4"/>
  <c r="L1983" i="4"/>
  <c r="M1983" i="4"/>
  <c r="N1983" i="4"/>
  <c r="L2175" i="4"/>
  <c r="M2175" i="4"/>
  <c r="N2175" i="4"/>
  <c r="M2015" i="4"/>
  <c r="N2015" i="4"/>
  <c r="L2015" i="4"/>
  <c r="K2351" i="4"/>
  <c r="M2140" i="4"/>
  <c r="L2140" i="4"/>
  <c r="N2140" i="4"/>
  <c r="K2310" i="4"/>
  <c r="L1944" i="4"/>
  <c r="N1944" i="4"/>
  <c r="M1944" i="4"/>
  <c r="K2274" i="4"/>
  <c r="K2372" i="4"/>
  <c r="M2129" i="4"/>
  <c r="L2129" i="4"/>
  <c r="N2129" i="4"/>
  <c r="L2202" i="4"/>
  <c r="M2202" i="4"/>
  <c r="N2202" i="4"/>
  <c r="K2306" i="4"/>
  <c r="M2034" i="4"/>
  <c r="L2034" i="4"/>
  <c r="N2034" i="4"/>
  <c r="K2260" i="4"/>
  <c r="M2037" i="4"/>
  <c r="L2037" i="4"/>
  <c r="N2037" i="4"/>
  <c r="N2083" i="4"/>
  <c r="M2083" i="4"/>
  <c r="L2083" i="4"/>
  <c r="K2273" i="4"/>
  <c r="M2160" i="4"/>
  <c r="L2160" i="4"/>
  <c r="N2160" i="4"/>
  <c r="K2302" i="4"/>
  <c r="N2181" i="4"/>
  <c r="M2181" i="4"/>
  <c r="L2181" i="4"/>
  <c r="K2324" i="4"/>
  <c r="K2369" i="4"/>
  <c r="L1998" i="4"/>
  <c r="M1998" i="4"/>
  <c r="N1998" i="4"/>
  <c r="L1957" i="4"/>
  <c r="N1957" i="4"/>
  <c r="M1957" i="4"/>
  <c r="L2151" i="4"/>
  <c r="N2151" i="4"/>
  <c r="M2151" i="4"/>
  <c r="N1934" i="4"/>
  <c r="L1934" i="4"/>
  <c r="M1934" i="4"/>
  <c r="K2281" i="4"/>
  <c r="L2162" i="4"/>
  <c r="N2162" i="4"/>
  <c r="M2162" i="4"/>
  <c r="K2373" i="4"/>
  <c r="K2275" i="4"/>
  <c r="N2108" i="4"/>
  <c r="M2108" i="4"/>
  <c r="L2108" i="4"/>
  <c r="N2153" i="4"/>
  <c r="L2153" i="4"/>
  <c r="M2153" i="4"/>
  <c r="K2364" i="4"/>
  <c r="K2263" i="4"/>
  <c r="L1936" i="4"/>
  <c r="N1936" i="4"/>
  <c r="M1936" i="4"/>
  <c r="K2287" i="4"/>
  <c r="M2164" i="4"/>
  <c r="L2164" i="4"/>
  <c r="N2164" i="4"/>
  <c r="K2375" i="4"/>
  <c r="K2278" i="4"/>
  <c r="M1984" i="4"/>
  <c r="L1984" i="4"/>
  <c r="N1984" i="4"/>
  <c r="M2060" i="4"/>
  <c r="L2060" i="4"/>
  <c r="N2060" i="4"/>
  <c r="N2210" i="4"/>
  <c r="M2210" i="4"/>
  <c r="L2210" i="4"/>
  <c r="N2137" i="4"/>
  <c r="L2137" i="4"/>
  <c r="M2137" i="4"/>
  <c r="K2348" i="4"/>
  <c r="L1986" i="4"/>
  <c r="N1986" i="4"/>
  <c r="M1986" i="4"/>
  <c r="N2062" i="4"/>
  <c r="L2062" i="4"/>
  <c r="M2062" i="4"/>
  <c r="N2212" i="4"/>
  <c r="L2212" i="4"/>
  <c r="M2212" i="4"/>
  <c r="K2298" i="4"/>
  <c r="L2052" i="4"/>
  <c r="N2052" i="4"/>
  <c r="M2052" i="4"/>
  <c r="L1961" i="4"/>
  <c r="N1961" i="4"/>
  <c r="M1961" i="4"/>
  <c r="K2258" i="4"/>
  <c r="M2187" i="4"/>
  <c r="L2187" i="4"/>
  <c r="N2187" i="4"/>
  <c r="M2123" i="4"/>
  <c r="L2123" i="4"/>
  <c r="N2123" i="4"/>
  <c r="M2026" i="4"/>
  <c r="L2026" i="4"/>
  <c r="N2026" i="4"/>
  <c r="K2252" i="4"/>
  <c r="N1993" i="4"/>
  <c r="M1993" i="4"/>
  <c r="L1993" i="4"/>
  <c r="K2307" i="4"/>
  <c r="L2184" i="4"/>
  <c r="N2184" i="4"/>
  <c r="M2184" i="4"/>
  <c r="N1994" i="4"/>
  <c r="M1994" i="4"/>
  <c r="L1994" i="4"/>
  <c r="L2024" i="4"/>
  <c r="M2024" i="4"/>
  <c r="N2024" i="4"/>
  <c r="K2292" i="4"/>
  <c r="K2384" i="4"/>
  <c r="L2173" i="4"/>
  <c r="M2173" i="4"/>
  <c r="N2173" i="4"/>
  <c r="L1922" i="4"/>
  <c r="M1922" i="4"/>
  <c r="N1922" i="4"/>
  <c r="K2303" i="4"/>
  <c r="M2182" i="4"/>
  <c r="L2182" i="4"/>
  <c r="N2182" i="4"/>
  <c r="N1970" i="4"/>
  <c r="L1970" i="4"/>
  <c r="M1970" i="4"/>
  <c r="L2022" i="4"/>
  <c r="N2022" i="4"/>
  <c r="M2022" i="4"/>
  <c r="K2282" i="4"/>
  <c r="L1949" i="4"/>
  <c r="N1949" i="4"/>
  <c r="M1949" i="4"/>
  <c r="K2354" i="4"/>
  <c r="L2143" i="4"/>
  <c r="M2143" i="4"/>
  <c r="N2143" i="4"/>
  <c r="M1981" i="4"/>
  <c r="L1981" i="4"/>
  <c r="N1981" i="4"/>
  <c r="K2318" i="4"/>
  <c r="K2259" i="4"/>
  <c r="M2188" i="4"/>
  <c r="L2188" i="4"/>
  <c r="N2188" i="4"/>
  <c r="N2124" i="4"/>
  <c r="L2124" i="4"/>
  <c r="M2124" i="4"/>
  <c r="L2027" i="4"/>
  <c r="M2027" i="4"/>
  <c r="N2027" i="4"/>
  <c r="K2253" i="4"/>
  <c r="M1996" i="4"/>
  <c r="N1996" i="4"/>
  <c r="L1996" i="4"/>
  <c r="K2356" i="4"/>
  <c r="M2209" i="4"/>
  <c r="N2209" i="4"/>
  <c r="L2209" i="4"/>
  <c r="M2085" i="4"/>
  <c r="L2085" i="4"/>
  <c r="N2085" i="4"/>
  <c r="K2286" i="4"/>
  <c r="K2381" i="4"/>
  <c r="L2170" i="4"/>
  <c r="N2170" i="4"/>
  <c r="M2170" i="4"/>
  <c r="L1919" i="4"/>
  <c r="N1919" i="4"/>
  <c r="M1919" i="4"/>
  <c r="M2077" i="4"/>
  <c r="L2077" i="4"/>
  <c r="N2077" i="4"/>
  <c r="K2315" i="4"/>
  <c r="L1969" i="4"/>
  <c r="N1969" i="4"/>
  <c r="M1969" i="4"/>
  <c r="K2374" i="4"/>
  <c r="M2163" i="4"/>
  <c r="L2163" i="4"/>
  <c r="N2163" i="4"/>
  <c r="N1967" i="4"/>
  <c r="M1967" i="4"/>
  <c r="L1967" i="4"/>
  <c r="K2347" i="4"/>
  <c r="K2319" i="4"/>
  <c r="M2189" i="4"/>
  <c r="N2189" i="4"/>
  <c r="L2189" i="4"/>
  <c r="K2345" i="4"/>
  <c r="K2304" i="4"/>
  <c r="K2370" i="4"/>
  <c r="L1999" i="4"/>
  <c r="N1999" i="4"/>
  <c r="M1999" i="4"/>
  <c r="K2339" i="4"/>
  <c r="M2128" i="4"/>
  <c r="N2128" i="4"/>
  <c r="L2128" i="4"/>
  <c r="L1964" i="4"/>
  <c r="N1964" i="4"/>
  <c r="M1964" i="4"/>
  <c r="K2360" i="4"/>
  <c r="L2149" i="4"/>
  <c r="M2149" i="4"/>
  <c r="N2149" i="4"/>
  <c r="M2100" i="4"/>
  <c r="L2100" i="4"/>
  <c r="N2100" i="4"/>
  <c r="K2261" i="4"/>
  <c r="N2126" i="4"/>
  <c r="L2126" i="4"/>
  <c r="M2126" i="4"/>
  <c r="L1962" i="4"/>
  <c r="N1962" i="4"/>
  <c r="M1962" i="4"/>
  <c r="K2247" i="4"/>
  <c r="L2119" i="4"/>
  <c r="M2119" i="4"/>
  <c r="N2119" i="4"/>
  <c r="K2326" i="4"/>
  <c r="M1955" i="4"/>
  <c r="L1955" i="4"/>
  <c r="N1955" i="4"/>
  <c r="N2145" i="4"/>
  <c r="L2145" i="4"/>
  <c r="M2145" i="4"/>
  <c r="N2059" i="4"/>
  <c r="L2059" i="4"/>
  <c r="M2059" i="4"/>
  <c r="K2317" i="4"/>
  <c r="K2264" i="4"/>
  <c r="K2365" i="4"/>
  <c r="N2218" i="4"/>
  <c r="M2218" i="4"/>
  <c r="L2218" i="4"/>
  <c r="M2154" i="4"/>
  <c r="N2154" i="4"/>
  <c r="L2154" i="4"/>
  <c r="M2068" i="4"/>
  <c r="N2068" i="4"/>
  <c r="L2068" i="4"/>
  <c r="K2331" i="4"/>
  <c r="N2049" i="4"/>
  <c r="L2049" i="4"/>
  <c r="M2049" i="4"/>
  <c r="N1958" i="4"/>
  <c r="L1958" i="4"/>
  <c r="M1958" i="4"/>
  <c r="K2288" i="4"/>
  <c r="M2021" i="4"/>
  <c r="N2021" i="4"/>
  <c r="L2021" i="4"/>
  <c r="M1953" i="4"/>
  <c r="N1953" i="4"/>
  <c r="L1953" i="4"/>
  <c r="K2358" i="4"/>
  <c r="N2211" i="4"/>
  <c r="L2211" i="4"/>
  <c r="M2211" i="4"/>
  <c r="N2147" i="4"/>
  <c r="L2147" i="4"/>
  <c r="M2147" i="4"/>
  <c r="N2061" i="4"/>
  <c r="L2061" i="4"/>
  <c r="M2061" i="4"/>
  <c r="K2322" i="4"/>
  <c r="L2019" i="4"/>
  <c r="M2019" i="4"/>
  <c r="N2019" i="4"/>
  <c r="L1951" i="4"/>
  <c r="M1951" i="4"/>
  <c r="N1951" i="4"/>
  <c r="L2232" i="4"/>
  <c r="M2232" i="4"/>
  <c r="N2232" i="4"/>
  <c r="L2092" i="4"/>
  <c r="N2092" i="4"/>
  <c r="M2092" i="4"/>
  <c r="K2301" i="4"/>
  <c r="N1940" i="4"/>
  <c r="M1940" i="4"/>
  <c r="L1940" i="4"/>
  <c r="K2269" i="4"/>
  <c r="K2368" i="4"/>
  <c r="N2157" i="4"/>
  <c r="M2157" i="4"/>
  <c r="L2157" i="4"/>
  <c r="K2256" i="4"/>
  <c r="N2230" i="4"/>
  <c r="L2230" i="4"/>
  <c r="M2230" i="4"/>
  <c r="M2090" i="4"/>
  <c r="L2090" i="4"/>
  <c r="N2090" i="4"/>
  <c r="K2291" i="4"/>
  <c r="N1938" i="4"/>
  <c r="M1938" i="4"/>
  <c r="L1938" i="4"/>
  <c r="K2254" i="4"/>
  <c r="N1933" i="4"/>
  <c r="M1933" i="4"/>
  <c r="L1933" i="4"/>
  <c r="K2262" i="4"/>
  <c r="N2127" i="4"/>
  <c r="M2127" i="4"/>
  <c r="L2127" i="4"/>
  <c r="L1963" i="4"/>
  <c r="N1963" i="4"/>
  <c r="M1963" i="4"/>
  <c r="K2295" i="4"/>
  <c r="K2387" i="4"/>
  <c r="K2240" i="4"/>
  <c r="N2176" i="4"/>
  <c r="M2176" i="4"/>
  <c r="L2176" i="4"/>
  <c r="L2112" i="4"/>
  <c r="N2112" i="4"/>
  <c r="M2112" i="4"/>
  <c r="M1925" i="4"/>
  <c r="L1925" i="4"/>
  <c r="N1925" i="4"/>
  <c r="K2316" i="4"/>
  <c r="N2016" i="4"/>
  <c r="M2016" i="4"/>
  <c r="L2016" i="4"/>
  <c r="N1948" i="4"/>
  <c r="M1948" i="4"/>
  <c r="L1948" i="4"/>
  <c r="K2338" i="4"/>
  <c r="K2344" i="4"/>
  <c r="N2197" i="4"/>
  <c r="M2197" i="4"/>
  <c r="L2197" i="4"/>
  <c r="N2133" i="4"/>
  <c r="M2133" i="4"/>
  <c r="L2133" i="4"/>
  <c r="N2036" i="4"/>
  <c r="M2036" i="4"/>
  <c r="L2036" i="4"/>
  <c r="L2072" i="4"/>
  <c r="N2072" i="4"/>
  <c r="M2072" i="4"/>
  <c r="K2293" i="4"/>
  <c r="K2385" i="4"/>
  <c r="K2238" i="4"/>
  <c r="N2174" i="4"/>
  <c r="L2174" i="4"/>
  <c r="M2174" i="4"/>
  <c r="M2110" i="4"/>
  <c r="L2110" i="4"/>
  <c r="N2110" i="4"/>
  <c r="M1923" i="4"/>
  <c r="L1923" i="4"/>
  <c r="N1923" i="4"/>
  <c r="K2313" i="4"/>
  <c r="N2014" i="4"/>
  <c r="M2014" i="4"/>
  <c r="L2014" i="4"/>
  <c r="N1946" i="4"/>
  <c r="M1946" i="4"/>
  <c r="L1946" i="4"/>
  <c r="K2327" i="4"/>
  <c r="N1975" i="4"/>
  <c r="M1975" i="4"/>
  <c r="L1975" i="4"/>
  <c r="K2378" i="4"/>
  <c r="M2231" i="4"/>
  <c r="L2231" i="4"/>
  <c r="N2231" i="4"/>
  <c r="L2167" i="4"/>
  <c r="N2167" i="4"/>
  <c r="M2167" i="4"/>
  <c r="N2091" i="4"/>
  <c r="M2091" i="4"/>
  <c r="L2091" i="4"/>
  <c r="N1916" i="4"/>
  <c r="M1916" i="4"/>
  <c r="L1916" i="4"/>
  <c r="K2300" i="4"/>
  <c r="L2007" i="4"/>
  <c r="N2007" i="4"/>
  <c r="M2007" i="4"/>
  <c r="L1939" i="4"/>
  <c r="N1939" i="4"/>
  <c r="M1939" i="4"/>
  <c r="N2082" i="4"/>
  <c r="M2082" i="4"/>
  <c r="L2082" i="4"/>
  <c r="L2224" i="4"/>
  <c r="N2224" i="4"/>
  <c r="M2224" i="4"/>
  <c r="N1935" i="4"/>
  <c r="M1935" i="4"/>
  <c r="L1935" i="4"/>
  <c r="N1921" i="4"/>
  <c r="M1921" i="4"/>
  <c r="L1921" i="4"/>
  <c r="K2314" i="4"/>
  <c r="K2361" i="4"/>
  <c r="K2235" i="4"/>
  <c r="N2116" i="4"/>
  <c r="L2116" i="4"/>
  <c r="M2116" i="4"/>
  <c r="N1918" i="4"/>
  <c r="L1918" i="4"/>
  <c r="M1918" i="4"/>
  <c r="N1995" i="4"/>
  <c r="L1995" i="4"/>
  <c r="M1995" i="4"/>
  <c r="A2419" i="4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K2245" i="4"/>
  <c r="K2349" i="4"/>
  <c r="K2334" i="4"/>
  <c r="K2290" i="4"/>
  <c r="K2239" i="4"/>
  <c r="K2363" i="4"/>
  <c r="K2380" i="4"/>
  <c r="K2266" i="4"/>
  <c r="L1932" i="4"/>
  <c r="M1932" i="4"/>
  <c r="N1932" i="4"/>
  <c r="L1937" i="4"/>
  <c r="N1937" i="4"/>
  <c r="M1937" i="4"/>
  <c r="K2383" i="4"/>
  <c r="L2141" i="4"/>
  <c r="M2141" i="4"/>
  <c r="N2141" i="4"/>
  <c r="K2276" i="4"/>
  <c r="M2020" i="4"/>
  <c r="N2020" i="4"/>
  <c r="L2020" i="4"/>
  <c r="K2329" i="4"/>
  <c r="K2392" i="4" l="1"/>
  <c r="K2459" i="4"/>
  <c r="M2276" i="4"/>
  <c r="L2276" i="4"/>
  <c r="N2276" i="4"/>
  <c r="K2526" i="4"/>
  <c r="K2434" i="4"/>
  <c r="K2399" i="4"/>
  <c r="N2266" i="4"/>
  <c r="L2266" i="4"/>
  <c r="M2266" i="4"/>
  <c r="K2412" i="4"/>
  <c r="K2507" i="4"/>
  <c r="N2363" i="4"/>
  <c r="M2363" i="4"/>
  <c r="L2363" i="4"/>
  <c r="N2239" i="4"/>
  <c r="M2239" i="4"/>
  <c r="L2239" i="4"/>
  <c r="N2334" i="4"/>
  <c r="M2334" i="4"/>
  <c r="L2334" i="4"/>
  <c r="K2516" i="4"/>
  <c r="N2245" i="4"/>
  <c r="M2245" i="4"/>
  <c r="L2245" i="4"/>
  <c r="L2329" i="4"/>
  <c r="M2329" i="4"/>
  <c r="N2329" i="4"/>
  <c r="L2383" i="4"/>
  <c r="N2383" i="4"/>
  <c r="M2383" i="4"/>
  <c r="K2396" i="4"/>
  <c r="M2380" i="4"/>
  <c r="L2380" i="4"/>
  <c r="N2380" i="4"/>
  <c r="K2498" i="4"/>
  <c r="K2532" i="4"/>
  <c r="M2290" i="4"/>
  <c r="L2290" i="4"/>
  <c r="N2290" i="4"/>
  <c r="N2349" i="4"/>
  <c r="M2349" i="4"/>
  <c r="L2349" i="4"/>
  <c r="K2440" i="4"/>
  <c r="K2485" i="4"/>
  <c r="M2235" i="4"/>
  <c r="L2235" i="4"/>
  <c r="N2235" i="4"/>
  <c r="M2314" i="4"/>
  <c r="N2314" i="4"/>
  <c r="L2314" i="4"/>
  <c r="K2456" i="4"/>
  <c r="N2300" i="4"/>
  <c r="M2300" i="4"/>
  <c r="L2300" i="4"/>
  <c r="K2494" i="4"/>
  <c r="K2518" i="4"/>
  <c r="N2313" i="4"/>
  <c r="M2313" i="4"/>
  <c r="L2313" i="4"/>
  <c r="L2238" i="4"/>
  <c r="N2238" i="4"/>
  <c r="M2238" i="4"/>
  <c r="K2501" i="4"/>
  <c r="K2460" i="4"/>
  <c r="N2338" i="4"/>
  <c r="M2338" i="4"/>
  <c r="L2338" i="4"/>
  <c r="N2387" i="4"/>
  <c r="M2387" i="4"/>
  <c r="L2387" i="4"/>
  <c r="L2295" i="4"/>
  <c r="N2295" i="4"/>
  <c r="M2295" i="4"/>
  <c r="K2404" i="4"/>
  <c r="M2262" i="4"/>
  <c r="L2262" i="4"/>
  <c r="N2262" i="4"/>
  <c r="N2254" i="4"/>
  <c r="M2254" i="4"/>
  <c r="L2254" i="4"/>
  <c r="N2291" i="4"/>
  <c r="M2291" i="4"/>
  <c r="L2291" i="4"/>
  <c r="L2256" i="4"/>
  <c r="N2256" i="4"/>
  <c r="M2256" i="4"/>
  <c r="N2368" i="4"/>
  <c r="L2368" i="4"/>
  <c r="M2368" i="4"/>
  <c r="K2495" i="4"/>
  <c r="K2474" i="4"/>
  <c r="M2331" i="4"/>
  <c r="N2331" i="4"/>
  <c r="L2331" i="4"/>
  <c r="N2365" i="4"/>
  <c r="M2365" i="4"/>
  <c r="L2365" i="4"/>
  <c r="M2264" i="4"/>
  <c r="N2264" i="4"/>
  <c r="L2264" i="4"/>
  <c r="N2317" i="4"/>
  <c r="L2317" i="4"/>
  <c r="M2317" i="4"/>
  <c r="M2326" i="4"/>
  <c r="L2326" i="4"/>
  <c r="N2326" i="4"/>
  <c r="N2247" i="4"/>
  <c r="M2247" i="4"/>
  <c r="L2247" i="4"/>
  <c r="K2534" i="4"/>
  <c r="K2402" i="4"/>
  <c r="M2261" i="4"/>
  <c r="L2261" i="4"/>
  <c r="N2261" i="4"/>
  <c r="M2360" i="4"/>
  <c r="N2360" i="4"/>
  <c r="L2360" i="4"/>
  <c r="K2519" i="4"/>
  <c r="M2370" i="4"/>
  <c r="N2370" i="4"/>
  <c r="L2370" i="4"/>
  <c r="K2416" i="4"/>
  <c r="K2401" i="4"/>
  <c r="M2319" i="4"/>
  <c r="L2319" i="4"/>
  <c r="N2319" i="4"/>
  <c r="L2347" i="4"/>
  <c r="M2347" i="4"/>
  <c r="N2347" i="4"/>
  <c r="K2410" i="4"/>
  <c r="N2374" i="4"/>
  <c r="L2374" i="4"/>
  <c r="M2374" i="4"/>
  <c r="L2315" i="4"/>
  <c r="N2315" i="4"/>
  <c r="M2315" i="4"/>
  <c r="L2381" i="4"/>
  <c r="M2381" i="4"/>
  <c r="N2381" i="4"/>
  <c r="L2356" i="4"/>
  <c r="N2356" i="4"/>
  <c r="M2356" i="4"/>
  <c r="K2536" i="4"/>
  <c r="K2451" i="4"/>
  <c r="N2318" i="4"/>
  <c r="L2318" i="4"/>
  <c r="M2318" i="4"/>
  <c r="K2444" i="4"/>
  <c r="L2354" i="4"/>
  <c r="N2354" i="4"/>
  <c r="M2354" i="4"/>
  <c r="L2282" i="4"/>
  <c r="N2282" i="4"/>
  <c r="M2282" i="4"/>
  <c r="K2393" i="4"/>
  <c r="M2384" i="4"/>
  <c r="N2384" i="4"/>
  <c r="L2384" i="4"/>
  <c r="M2307" i="4"/>
  <c r="N2307" i="4"/>
  <c r="L2307" i="4"/>
  <c r="N2252" i="4"/>
  <c r="M2252" i="4"/>
  <c r="L2252" i="4"/>
  <c r="L2258" i="4"/>
  <c r="N2258" i="4"/>
  <c r="M2258" i="4"/>
  <c r="M2298" i="4"/>
  <c r="L2298" i="4"/>
  <c r="N2298" i="4"/>
  <c r="K2475" i="4"/>
  <c r="K2528" i="4"/>
  <c r="K2423" i="4"/>
  <c r="L2375" i="4"/>
  <c r="N2375" i="4"/>
  <c r="M2375" i="4"/>
  <c r="M2287" i="4"/>
  <c r="L2287" i="4"/>
  <c r="N2287" i="4"/>
  <c r="L2263" i="4"/>
  <c r="N2263" i="4"/>
  <c r="M2263" i="4"/>
  <c r="N2275" i="4"/>
  <c r="L2275" i="4"/>
  <c r="M2275" i="4"/>
  <c r="M2369" i="4"/>
  <c r="N2369" i="4"/>
  <c r="L2369" i="4"/>
  <c r="L2260" i="4"/>
  <c r="M2260" i="4"/>
  <c r="N2260" i="4"/>
  <c r="K2433" i="4"/>
  <c r="L2274" i="4"/>
  <c r="N2274" i="4"/>
  <c r="M2274" i="4"/>
  <c r="N2310" i="4"/>
  <c r="M2310" i="4"/>
  <c r="L2310" i="4"/>
  <c r="L2351" i="4"/>
  <c r="N2351" i="4"/>
  <c r="M2351" i="4"/>
  <c r="K2429" i="4"/>
  <c r="K2466" i="4"/>
  <c r="M2299" i="4"/>
  <c r="L2299" i="4"/>
  <c r="N2299" i="4"/>
  <c r="N2323" i="4"/>
  <c r="M2323" i="4"/>
  <c r="L2323" i="4"/>
  <c r="K2523" i="4"/>
  <c r="K2512" i="4"/>
  <c r="M2341" i="4"/>
  <c r="N2341" i="4"/>
  <c r="L2341" i="4"/>
  <c r="K2487" i="4"/>
  <c r="L2265" i="4"/>
  <c r="N2265" i="4"/>
  <c r="M2265" i="4"/>
  <c r="N2251" i="4"/>
  <c r="M2251" i="4"/>
  <c r="L2251" i="4"/>
  <c r="K2445" i="4"/>
  <c r="N2242" i="4"/>
  <c r="L2242" i="4"/>
  <c r="M2242" i="4"/>
  <c r="L2309" i="4"/>
  <c r="N2309" i="4"/>
  <c r="M2309" i="4"/>
  <c r="K2409" i="4"/>
  <c r="K2462" i="4"/>
  <c r="K2439" i="4"/>
  <c r="K2469" i="4"/>
  <c r="K2414" i="4"/>
  <c r="N2376" i="4"/>
  <c r="L2376" i="4"/>
  <c r="M2376" i="4"/>
  <c r="N2279" i="4"/>
  <c r="M2279" i="4"/>
  <c r="L2279" i="4"/>
  <c r="K2447" i="4"/>
  <c r="L2355" i="4"/>
  <c r="M2355" i="4"/>
  <c r="N2355" i="4"/>
  <c r="K2535" i="4"/>
  <c r="M2280" i="4"/>
  <c r="L2280" i="4"/>
  <c r="N2280" i="4"/>
  <c r="K2437" i="4"/>
  <c r="L2379" i="4"/>
  <c r="N2379" i="4"/>
  <c r="M2379" i="4"/>
  <c r="M2390" i="4"/>
  <c r="N2390" i="4"/>
  <c r="L2390" i="4"/>
  <c r="K2406" i="4"/>
  <c r="N2250" i="4"/>
  <c r="M2250" i="4"/>
  <c r="L2250" i="4"/>
  <c r="L2257" i="4"/>
  <c r="N2257" i="4"/>
  <c r="M2257" i="4"/>
  <c r="K2513" i="4"/>
  <c r="N2321" i="4"/>
  <c r="L2321" i="4"/>
  <c r="M2321" i="4"/>
  <c r="K2426" i="4"/>
  <c r="K2455" i="4"/>
  <c r="K2525" i="4"/>
  <c r="K2452" i="4"/>
  <c r="K2514" i="4"/>
  <c r="K2421" i="4"/>
  <c r="L2234" i="4"/>
  <c r="N2234" i="4"/>
  <c r="M2234" i="4"/>
  <c r="K2407" i="4"/>
  <c r="M2241" i="4"/>
  <c r="L2241" i="4"/>
  <c r="N2241" i="4"/>
  <c r="K2504" i="4"/>
  <c r="M2333" i="4"/>
  <c r="L2333" i="4"/>
  <c r="N2333" i="4"/>
  <c r="L2367" i="4"/>
  <c r="N2367" i="4"/>
  <c r="M2367" i="4"/>
  <c r="L2268" i="4"/>
  <c r="N2268" i="4"/>
  <c r="M2268" i="4"/>
  <c r="N2325" i="4"/>
  <c r="L2325" i="4"/>
  <c r="M2325" i="4"/>
  <c r="M2246" i="4"/>
  <c r="N2246" i="4"/>
  <c r="L2246" i="4"/>
  <c r="M2311" i="4"/>
  <c r="N2311" i="4"/>
  <c r="L2311" i="4"/>
  <c r="N2237" i="4"/>
  <c r="L2237" i="4"/>
  <c r="M2237" i="4"/>
  <c r="K2511" i="4"/>
  <c r="K2482" i="4"/>
  <c r="K2538" i="4"/>
  <c r="K2539" i="4"/>
  <c r="K2400" i="4"/>
  <c r="N2357" i="4"/>
  <c r="M2357" i="4"/>
  <c r="L2357" i="4"/>
  <c r="K2491" i="4"/>
  <c r="K2431" i="4"/>
  <c r="K2443" i="4"/>
  <c r="N2362" i="4"/>
  <c r="M2362" i="4"/>
  <c r="L2362" i="4"/>
  <c r="L2267" i="4"/>
  <c r="N2267" i="4"/>
  <c r="M2267" i="4"/>
  <c r="K2461" i="4"/>
  <c r="N2277" i="4"/>
  <c r="M2277" i="4"/>
  <c r="L2277" i="4"/>
  <c r="K2488" i="4"/>
  <c r="K2408" i="4"/>
  <c r="L2386" i="4"/>
  <c r="N2386" i="4"/>
  <c r="M2386" i="4"/>
  <c r="K2411" i="4"/>
  <c r="K2479" i="4"/>
  <c r="L2308" i="4"/>
  <c r="N2308" i="4"/>
  <c r="M2308" i="4"/>
  <c r="M2350" i="4"/>
  <c r="N2350" i="4"/>
  <c r="L2350" i="4"/>
  <c r="N2336" i="4"/>
  <c r="M2336" i="4"/>
  <c r="L2336" i="4"/>
  <c r="N2389" i="4"/>
  <c r="L2389" i="4"/>
  <c r="M2389" i="4"/>
  <c r="K2521" i="4"/>
  <c r="K2438" i="4"/>
  <c r="K2397" i="4"/>
  <c r="L2342" i="4"/>
  <c r="N2342" i="4"/>
  <c r="M2342" i="4"/>
  <c r="K2529" i="4"/>
  <c r="K2430" i="4"/>
  <c r="K2505" i="4"/>
  <c r="M2361" i="4"/>
  <c r="L2361" i="4"/>
  <c r="N2361" i="4"/>
  <c r="M2378" i="4"/>
  <c r="N2378" i="4"/>
  <c r="L2378" i="4"/>
  <c r="M2327" i="4"/>
  <c r="L2327" i="4"/>
  <c r="N2327" i="4"/>
  <c r="N2385" i="4"/>
  <c r="L2385" i="4"/>
  <c r="M2385" i="4"/>
  <c r="N2293" i="4"/>
  <c r="M2293" i="4"/>
  <c r="L2293" i="4"/>
  <c r="K2413" i="4"/>
  <c r="L2344" i="4"/>
  <c r="N2344" i="4"/>
  <c r="M2344" i="4"/>
  <c r="K2524" i="4"/>
  <c r="M2316" i="4"/>
  <c r="L2316" i="4"/>
  <c r="N2316" i="4"/>
  <c r="L2240" i="4"/>
  <c r="M2240" i="4"/>
  <c r="N2240" i="4"/>
  <c r="K2503" i="4"/>
  <c r="K2493" i="4"/>
  <c r="M2269" i="4"/>
  <c r="L2269" i="4"/>
  <c r="N2269" i="4"/>
  <c r="N2301" i="4"/>
  <c r="M2301" i="4"/>
  <c r="L2301" i="4"/>
  <c r="N2322" i="4"/>
  <c r="L2322" i="4"/>
  <c r="M2322" i="4"/>
  <c r="M2358" i="4"/>
  <c r="L2358" i="4"/>
  <c r="N2358" i="4"/>
  <c r="N2288" i="4"/>
  <c r="L2288" i="4"/>
  <c r="M2288" i="4"/>
  <c r="K2481" i="4"/>
  <c r="K2432" i="4"/>
  <c r="K2510" i="4"/>
  <c r="K2517" i="4"/>
  <c r="K2540" i="4"/>
  <c r="K2405" i="4"/>
  <c r="M2339" i="4"/>
  <c r="N2339" i="4"/>
  <c r="L2339" i="4"/>
  <c r="N2304" i="4"/>
  <c r="M2304" i="4"/>
  <c r="L2304" i="4"/>
  <c r="N2345" i="4"/>
  <c r="L2345" i="4"/>
  <c r="M2345" i="4"/>
  <c r="K2419" i="4"/>
  <c r="L2286" i="4"/>
  <c r="N2286" i="4"/>
  <c r="M2286" i="4"/>
  <c r="K2472" i="4"/>
  <c r="K2422" i="4"/>
  <c r="M2253" i="4"/>
  <c r="N2253" i="4"/>
  <c r="L2253" i="4"/>
  <c r="N2259" i="4"/>
  <c r="L2259" i="4"/>
  <c r="M2259" i="4"/>
  <c r="K2515" i="4"/>
  <c r="N2303" i="4"/>
  <c r="M2303" i="4"/>
  <c r="L2303" i="4"/>
  <c r="L2292" i="4"/>
  <c r="N2292" i="4"/>
  <c r="M2292" i="4"/>
  <c r="K2395" i="4"/>
  <c r="K2450" i="4"/>
  <c r="K2425" i="4"/>
  <c r="L2348" i="4"/>
  <c r="N2348" i="4"/>
  <c r="M2348" i="4"/>
  <c r="K2420" i="4"/>
  <c r="K2473" i="4"/>
  <c r="L2278" i="4"/>
  <c r="M2278" i="4"/>
  <c r="N2278" i="4"/>
  <c r="N2364" i="4"/>
  <c r="M2364" i="4"/>
  <c r="L2364" i="4"/>
  <c r="L2373" i="4"/>
  <c r="M2373" i="4"/>
  <c r="N2373" i="4"/>
  <c r="M2281" i="4"/>
  <c r="L2281" i="4"/>
  <c r="N2281" i="4"/>
  <c r="L2324" i="4"/>
  <c r="M2324" i="4"/>
  <c r="N2324" i="4"/>
  <c r="L2302" i="4"/>
  <c r="N2302" i="4"/>
  <c r="M2302" i="4"/>
  <c r="N2273" i="4"/>
  <c r="M2273" i="4"/>
  <c r="L2273" i="4"/>
  <c r="K2463" i="4"/>
  <c r="K2458" i="4"/>
  <c r="M2306" i="4"/>
  <c r="L2306" i="4"/>
  <c r="N2306" i="4"/>
  <c r="K2403" i="4"/>
  <c r="M2372" i="4"/>
  <c r="L2372" i="4"/>
  <c r="N2372" i="4"/>
  <c r="K2531" i="4"/>
  <c r="K2427" i="4"/>
  <c r="K2468" i="4"/>
  <c r="K2522" i="4"/>
  <c r="K2496" i="4"/>
  <c r="M2297" i="4"/>
  <c r="L2297" i="4"/>
  <c r="N2297" i="4"/>
  <c r="N2320" i="4"/>
  <c r="L2320" i="4"/>
  <c r="M2320" i="4"/>
  <c r="L2270" i="4"/>
  <c r="M2270" i="4"/>
  <c r="N2270" i="4"/>
  <c r="N2285" i="4"/>
  <c r="M2285" i="4"/>
  <c r="L2285" i="4"/>
  <c r="K2520" i="4"/>
  <c r="K2499" i="4"/>
  <c r="M2352" i="4"/>
  <c r="L2352" i="4"/>
  <c r="N2352" i="4"/>
  <c r="M2382" i="4"/>
  <c r="L2382" i="4"/>
  <c r="N2382" i="4"/>
  <c r="L2284" i="4"/>
  <c r="M2284" i="4"/>
  <c r="N2284" i="4"/>
  <c r="K2457" i="4"/>
  <c r="K2418" i="4"/>
  <c r="M2346" i="4"/>
  <c r="L2346" i="4"/>
  <c r="N2346" i="4"/>
  <c r="N2272" i="4"/>
  <c r="M2272" i="4"/>
  <c r="L2272" i="4"/>
  <c r="K2441" i="4"/>
  <c r="L2353" i="4"/>
  <c r="N2353" i="4"/>
  <c r="M2353" i="4"/>
  <c r="K2533" i="4"/>
  <c r="L2289" i="4"/>
  <c r="N2289" i="4"/>
  <c r="M2289" i="4"/>
  <c r="K2492" i="4"/>
  <c r="K2448" i="4"/>
  <c r="K2471" i="4"/>
  <c r="K2417" i="4"/>
  <c r="K2454" i="4"/>
  <c r="K2428" i="4"/>
  <c r="L2377" i="4"/>
  <c r="N2377" i="4"/>
  <c r="M2377" i="4"/>
  <c r="K2484" i="4"/>
  <c r="M2283" i="4"/>
  <c r="L2283" i="4"/>
  <c r="N2283" i="4"/>
  <c r="M2243" i="4"/>
  <c r="N2243" i="4"/>
  <c r="L2243" i="4"/>
  <c r="K2506" i="4"/>
  <c r="K2530" i="4"/>
  <c r="K2449" i="4"/>
  <c r="M2312" i="4"/>
  <c r="L2312" i="4"/>
  <c r="N2312" i="4"/>
  <c r="K2394" i="4"/>
  <c r="K2415" i="4"/>
  <c r="K2453" i="4"/>
  <c r="K2476" i="4"/>
  <c r="M2330" i="4"/>
  <c r="N2330" i="4"/>
  <c r="L2330" i="4"/>
  <c r="K2527" i="4"/>
  <c r="K2490" i="4"/>
  <c r="K2497" i="4"/>
  <c r="L2388" i="4"/>
  <c r="M2388" i="4"/>
  <c r="N2388" i="4"/>
  <c r="M2296" i="4"/>
  <c r="L2296" i="4"/>
  <c r="N2296" i="4"/>
  <c r="K2483" i="4"/>
  <c r="K2435" i="4"/>
  <c r="K2470" i="4"/>
  <c r="K2509" i="4"/>
  <c r="K2500" i="4"/>
  <c r="N2328" i="4"/>
  <c r="M2328" i="4"/>
  <c r="L2328" i="4"/>
  <c r="L2248" i="4"/>
  <c r="M2248" i="4"/>
  <c r="N2248" i="4"/>
  <c r="M2332" i="4"/>
  <c r="L2332" i="4"/>
  <c r="N2332" i="4"/>
  <c r="L2366" i="4"/>
  <c r="N2366" i="4"/>
  <c r="M2366" i="4"/>
  <c r="K2424" i="4"/>
  <c r="N2359" i="4"/>
  <c r="L2359" i="4"/>
  <c r="M2359" i="4"/>
  <c r="K2464" i="4"/>
  <c r="K2537" i="4"/>
  <c r="K2446" i="4"/>
  <c r="K2480" i="4"/>
  <c r="K2489" i="4"/>
  <c r="L2294" i="4"/>
  <c r="N2294" i="4"/>
  <c r="M2294" i="4"/>
  <c r="L2271" i="4"/>
  <c r="N2271" i="4"/>
  <c r="M2271" i="4"/>
  <c r="M2392" i="4"/>
  <c r="L2392" i="4"/>
  <c r="N2392" i="4"/>
  <c r="L2371" i="4"/>
  <c r="N2371" i="4"/>
  <c r="M2371" i="4"/>
  <c r="K2486" i="4"/>
  <c r="K2465" i="4"/>
  <c r="K2442" i="4"/>
  <c r="K2467" i="4"/>
  <c r="K2398" i="4"/>
  <c r="K2477" i="4"/>
  <c r="M2391" i="4"/>
  <c r="L2391" i="4"/>
  <c r="N2391" i="4"/>
  <c r="N2305" i="4"/>
  <c r="M2305" i="4"/>
  <c r="L2305" i="4"/>
  <c r="L2343" i="4"/>
  <c r="N2343" i="4"/>
  <c r="M2343" i="4"/>
  <c r="M2249" i="4"/>
  <c r="L2249" i="4"/>
  <c r="N2249" i="4"/>
  <c r="K2478" i="4"/>
  <c r="K2508" i="4"/>
  <c r="N2340" i="4"/>
  <c r="M2340" i="4"/>
  <c r="L2340" i="4"/>
  <c r="N2236" i="4"/>
  <c r="L2236" i="4"/>
  <c r="M2236" i="4"/>
  <c r="K2502" i="4"/>
  <c r="K2436" i="4"/>
  <c r="M2255" i="4"/>
  <c r="L2255" i="4"/>
  <c r="N2255" i="4"/>
  <c r="M2244" i="4"/>
  <c r="L2244" i="4"/>
  <c r="N2244" i="4"/>
  <c r="N2337" i="4"/>
  <c r="M2337" i="4"/>
  <c r="L2337" i="4"/>
  <c r="L2502" i="4" l="1"/>
  <c r="N2502" i="4"/>
  <c r="M2502" i="4"/>
  <c r="N2398" i="4"/>
  <c r="M2398" i="4"/>
  <c r="L2398" i="4"/>
  <c r="N2442" i="4"/>
  <c r="M2442" i="4"/>
  <c r="L2442" i="4"/>
  <c r="M2486" i="4"/>
  <c r="L2486" i="4"/>
  <c r="N2486" i="4"/>
  <c r="M2480" i="4"/>
  <c r="L2480" i="4"/>
  <c r="N2480" i="4"/>
  <c r="N2537" i="4"/>
  <c r="L2537" i="4"/>
  <c r="M2537" i="4"/>
  <c r="M2500" i="4"/>
  <c r="L2500" i="4"/>
  <c r="N2500" i="4"/>
  <c r="L2470" i="4"/>
  <c r="N2470" i="4"/>
  <c r="M2470" i="4"/>
  <c r="M2483" i="4"/>
  <c r="N2483" i="4"/>
  <c r="L2483" i="4"/>
  <c r="L2490" i="4"/>
  <c r="N2490" i="4"/>
  <c r="M2490" i="4"/>
  <c r="M2453" i="4"/>
  <c r="N2453" i="4"/>
  <c r="L2453" i="4"/>
  <c r="L2394" i="4"/>
  <c r="M2394" i="4"/>
  <c r="N2394" i="4"/>
  <c r="N2449" i="4"/>
  <c r="L2449" i="4"/>
  <c r="M2449" i="4"/>
  <c r="M2506" i="4"/>
  <c r="N2506" i="4"/>
  <c r="L2506" i="4"/>
  <c r="M2454" i="4"/>
  <c r="L2454" i="4"/>
  <c r="N2454" i="4"/>
  <c r="N2471" i="4"/>
  <c r="M2471" i="4"/>
  <c r="L2471" i="4"/>
  <c r="N2492" i="4"/>
  <c r="L2492" i="4"/>
  <c r="M2492" i="4"/>
  <c r="N2533" i="4"/>
  <c r="L2533" i="4"/>
  <c r="M2533" i="4"/>
  <c r="N2441" i="4"/>
  <c r="M2441" i="4"/>
  <c r="L2441" i="4"/>
  <c r="M2457" i="4"/>
  <c r="L2457" i="4"/>
  <c r="N2457" i="4"/>
  <c r="L2499" i="4"/>
  <c r="N2499" i="4"/>
  <c r="M2499" i="4"/>
  <c r="L2496" i="4"/>
  <c r="N2496" i="4"/>
  <c r="M2496" i="4"/>
  <c r="N2468" i="4"/>
  <c r="M2468" i="4"/>
  <c r="L2468" i="4"/>
  <c r="N2531" i="4"/>
  <c r="L2531" i="4"/>
  <c r="M2531" i="4"/>
  <c r="L2403" i="4"/>
  <c r="N2403" i="4"/>
  <c r="M2403" i="4"/>
  <c r="M2458" i="4"/>
  <c r="L2458" i="4"/>
  <c r="N2458" i="4"/>
  <c r="M2420" i="4"/>
  <c r="L2420" i="4"/>
  <c r="N2420" i="4"/>
  <c r="L2425" i="4"/>
  <c r="N2425" i="4"/>
  <c r="M2425" i="4"/>
  <c r="N2395" i="4"/>
  <c r="M2395" i="4"/>
  <c r="L2395" i="4"/>
  <c r="L2422" i="4"/>
  <c r="M2422" i="4"/>
  <c r="N2422" i="4"/>
  <c r="N2540" i="4"/>
  <c r="L2540" i="4"/>
  <c r="M2540" i="4"/>
  <c r="L2510" i="4"/>
  <c r="N2510" i="4"/>
  <c r="M2510" i="4"/>
  <c r="N2481" i="4"/>
  <c r="M2481" i="4"/>
  <c r="L2481" i="4"/>
  <c r="L2493" i="4"/>
  <c r="N2493" i="4"/>
  <c r="M2493" i="4"/>
  <c r="M2524" i="4"/>
  <c r="L2524" i="4"/>
  <c r="N2524" i="4"/>
  <c r="L2413" i="4"/>
  <c r="N2413" i="4"/>
  <c r="M2413" i="4"/>
  <c r="L2505" i="4"/>
  <c r="M2505" i="4"/>
  <c r="N2505" i="4"/>
  <c r="N2529" i="4"/>
  <c r="M2529" i="4"/>
  <c r="L2529" i="4"/>
  <c r="M2397" i="4"/>
  <c r="L2397" i="4"/>
  <c r="N2397" i="4"/>
  <c r="L2521" i="4"/>
  <c r="M2521" i="4"/>
  <c r="N2521" i="4"/>
  <c r="N2411" i="4"/>
  <c r="L2411" i="4"/>
  <c r="M2411" i="4"/>
  <c r="M2408" i="4"/>
  <c r="L2408" i="4"/>
  <c r="N2408" i="4"/>
  <c r="M2443" i="4"/>
  <c r="N2443" i="4"/>
  <c r="L2443" i="4"/>
  <c r="M2491" i="4"/>
  <c r="N2491" i="4"/>
  <c r="L2491" i="4"/>
  <c r="N2400" i="4"/>
  <c r="M2400" i="4"/>
  <c r="L2400" i="4"/>
  <c r="L2538" i="4"/>
  <c r="M2538" i="4"/>
  <c r="N2538" i="4"/>
  <c r="L2511" i="4"/>
  <c r="N2511" i="4"/>
  <c r="M2511" i="4"/>
  <c r="N2504" i="4"/>
  <c r="M2504" i="4"/>
  <c r="L2504" i="4"/>
  <c r="M2407" i="4"/>
  <c r="L2407" i="4"/>
  <c r="N2407" i="4"/>
  <c r="M2421" i="4"/>
  <c r="L2421" i="4"/>
  <c r="N2421" i="4"/>
  <c r="L2452" i="4"/>
  <c r="N2452" i="4"/>
  <c r="M2452" i="4"/>
  <c r="L2455" i="4"/>
  <c r="M2455" i="4"/>
  <c r="N2455" i="4"/>
  <c r="M2406" i="4"/>
  <c r="L2406" i="4"/>
  <c r="N2406" i="4"/>
  <c r="N2414" i="4"/>
  <c r="M2414" i="4"/>
  <c r="L2414" i="4"/>
  <c r="M2439" i="4"/>
  <c r="L2439" i="4"/>
  <c r="N2439" i="4"/>
  <c r="M2409" i="4"/>
  <c r="N2409" i="4"/>
  <c r="L2409" i="4"/>
  <c r="N2487" i="4"/>
  <c r="L2487" i="4"/>
  <c r="M2487" i="4"/>
  <c r="L2512" i="4"/>
  <c r="M2512" i="4"/>
  <c r="N2512" i="4"/>
  <c r="N2466" i="4"/>
  <c r="M2466" i="4"/>
  <c r="L2466" i="4"/>
  <c r="N2423" i="4"/>
  <c r="L2423" i="4"/>
  <c r="M2423" i="4"/>
  <c r="M2475" i="4"/>
  <c r="L2475" i="4"/>
  <c r="N2475" i="4"/>
  <c r="M2393" i="4"/>
  <c r="L2393" i="4"/>
  <c r="N2393" i="4"/>
  <c r="N2536" i="4"/>
  <c r="L2536" i="4"/>
  <c r="M2536" i="4"/>
  <c r="N2401" i="4"/>
  <c r="M2401" i="4"/>
  <c r="L2401" i="4"/>
  <c r="L2402" i="4"/>
  <c r="N2402" i="4"/>
  <c r="M2402" i="4"/>
  <c r="M2474" i="4"/>
  <c r="N2474" i="4"/>
  <c r="L2474" i="4"/>
  <c r="N2501" i="4"/>
  <c r="L2501" i="4"/>
  <c r="M2501" i="4"/>
  <c r="M2494" i="4"/>
  <c r="N2494" i="4"/>
  <c r="L2494" i="4"/>
  <c r="M2456" i="4"/>
  <c r="L2456" i="4"/>
  <c r="N2456" i="4"/>
  <c r="M2440" i="4"/>
  <c r="L2440" i="4"/>
  <c r="N2440" i="4"/>
  <c r="M2498" i="4"/>
  <c r="N2498" i="4"/>
  <c r="L2498" i="4"/>
  <c r="M2396" i="4"/>
  <c r="N2396" i="4"/>
  <c r="L2396" i="4"/>
  <c r="N2516" i="4"/>
  <c r="L2516" i="4"/>
  <c r="M2516" i="4"/>
  <c r="N2507" i="4"/>
  <c r="L2507" i="4"/>
  <c r="M2507" i="4"/>
  <c r="L2434" i="4"/>
  <c r="N2434" i="4"/>
  <c r="M2434" i="4"/>
  <c r="N2478" i="4"/>
  <c r="M2478" i="4"/>
  <c r="L2478" i="4"/>
  <c r="M2436" i="4"/>
  <c r="L2436" i="4"/>
  <c r="N2436" i="4"/>
  <c r="M2508" i="4"/>
  <c r="L2508" i="4"/>
  <c r="N2508" i="4"/>
  <c r="M2477" i="4"/>
  <c r="N2477" i="4"/>
  <c r="L2477" i="4"/>
  <c r="M2467" i="4"/>
  <c r="L2467" i="4"/>
  <c r="N2467" i="4"/>
  <c r="L2465" i="4"/>
  <c r="M2465" i="4"/>
  <c r="N2465" i="4"/>
  <c r="L2489" i="4"/>
  <c r="M2489" i="4"/>
  <c r="N2489" i="4"/>
  <c r="N2446" i="4"/>
  <c r="M2446" i="4"/>
  <c r="L2446" i="4"/>
  <c r="L2464" i="4"/>
  <c r="N2464" i="4"/>
  <c r="M2464" i="4"/>
  <c r="M2424" i="4"/>
  <c r="L2424" i="4"/>
  <c r="N2424" i="4"/>
  <c r="M2509" i="4"/>
  <c r="N2509" i="4"/>
  <c r="L2509" i="4"/>
  <c r="N2435" i="4"/>
  <c r="M2435" i="4"/>
  <c r="L2435" i="4"/>
  <c r="L2497" i="4"/>
  <c r="M2497" i="4"/>
  <c r="N2497" i="4"/>
  <c r="L2527" i="4"/>
  <c r="M2527" i="4"/>
  <c r="N2527" i="4"/>
  <c r="M2476" i="4"/>
  <c r="L2476" i="4"/>
  <c r="N2476" i="4"/>
  <c r="N2415" i="4"/>
  <c r="L2415" i="4"/>
  <c r="M2415" i="4"/>
  <c r="N2530" i="4"/>
  <c r="L2530" i="4"/>
  <c r="M2530" i="4"/>
  <c r="N2484" i="4"/>
  <c r="L2484" i="4"/>
  <c r="M2484" i="4"/>
  <c r="N2428" i="4"/>
  <c r="M2428" i="4"/>
  <c r="L2428" i="4"/>
  <c r="L2417" i="4"/>
  <c r="N2417" i="4"/>
  <c r="M2417" i="4"/>
  <c r="M2448" i="4"/>
  <c r="L2448" i="4"/>
  <c r="N2448" i="4"/>
  <c r="N2418" i="4"/>
  <c r="M2418" i="4"/>
  <c r="L2418" i="4"/>
  <c r="M2520" i="4"/>
  <c r="N2520" i="4"/>
  <c r="L2520" i="4"/>
  <c r="N2522" i="4"/>
  <c r="L2522" i="4"/>
  <c r="M2522" i="4"/>
  <c r="L2427" i="4"/>
  <c r="N2427" i="4"/>
  <c r="M2427" i="4"/>
  <c r="L2463" i="4"/>
  <c r="N2463" i="4"/>
  <c r="M2463" i="4"/>
  <c r="L2473" i="4"/>
  <c r="M2473" i="4"/>
  <c r="N2473" i="4"/>
  <c r="N2450" i="4"/>
  <c r="L2450" i="4"/>
  <c r="M2450" i="4"/>
  <c r="M2515" i="4"/>
  <c r="N2515" i="4"/>
  <c r="L2515" i="4"/>
  <c r="L2472" i="4"/>
  <c r="N2472" i="4"/>
  <c r="M2472" i="4"/>
  <c r="M2419" i="4"/>
  <c r="L2419" i="4"/>
  <c r="N2419" i="4"/>
  <c r="N2405" i="4"/>
  <c r="M2405" i="4"/>
  <c r="L2405" i="4"/>
  <c r="M2517" i="4"/>
  <c r="L2517" i="4"/>
  <c r="N2517" i="4"/>
  <c r="N2432" i="4"/>
  <c r="L2432" i="4"/>
  <c r="M2432" i="4"/>
  <c r="N2503" i="4"/>
  <c r="M2503" i="4"/>
  <c r="L2503" i="4"/>
  <c r="L2430" i="4"/>
  <c r="N2430" i="4"/>
  <c r="M2430" i="4"/>
  <c r="L2438" i="4"/>
  <c r="N2438" i="4"/>
  <c r="M2438" i="4"/>
  <c r="L2479" i="4"/>
  <c r="M2479" i="4"/>
  <c r="N2479" i="4"/>
  <c r="M2488" i="4"/>
  <c r="N2488" i="4"/>
  <c r="L2488" i="4"/>
  <c r="N2461" i="4"/>
  <c r="L2461" i="4"/>
  <c r="M2461" i="4"/>
  <c r="N2431" i="4"/>
  <c r="M2431" i="4"/>
  <c r="L2431" i="4"/>
  <c r="M2539" i="4"/>
  <c r="N2539" i="4"/>
  <c r="L2539" i="4"/>
  <c r="N2482" i="4"/>
  <c r="L2482" i="4"/>
  <c r="M2482" i="4"/>
  <c r="N2514" i="4"/>
  <c r="L2514" i="4"/>
  <c r="M2514" i="4"/>
  <c r="N2525" i="4"/>
  <c r="L2525" i="4"/>
  <c r="M2525" i="4"/>
  <c r="L2426" i="4"/>
  <c r="M2426" i="4"/>
  <c r="N2426" i="4"/>
  <c r="N2513" i="4"/>
  <c r="L2513" i="4"/>
  <c r="M2513" i="4"/>
  <c r="N2437" i="4"/>
  <c r="M2437" i="4"/>
  <c r="L2437" i="4"/>
  <c r="L2535" i="4"/>
  <c r="M2535" i="4"/>
  <c r="N2535" i="4"/>
  <c r="M2447" i="4"/>
  <c r="L2447" i="4"/>
  <c r="N2447" i="4"/>
  <c r="N2469" i="4"/>
  <c r="L2469" i="4"/>
  <c r="M2469" i="4"/>
  <c r="M2462" i="4"/>
  <c r="L2462" i="4"/>
  <c r="N2462" i="4"/>
  <c r="N2445" i="4"/>
  <c r="M2445" i="4"/>
  <c r="L2445" i="4"/>
  <c r="L2523" i="4"/>
  <c r="N2523" i="4"/>
  <c r="M2523" i="4"/>
  <c r="M2429" i="4"/>
  <c r="L2429" i="4"/>
  <c r="N2429" i="4"/>
  <c r="L2433" i="4"/>
  <c r="N2433" i="4"/>
  <c r="M2433" i="4"/>
  <c r="M2528" i="4"/>
  <c r="N2528" i="4"/>
  <c r="L2528" i="4"/>
  <c r="L2444" i="4"/>
  <c r="M2444" i="4"/>
  <c r="N2444" i="4"/>
  <c r="M2451" i="4"/>
  <c r="N2451" i="4"/>
  <c r="L2451" i="4"/>
  <c r="N2410" i="4"/>
  <c r="M2410" i="4"/>
  <c r="L2410" i="4"/>
  <c r="N2416" i="4"/>
  <c r="M2416" i="4"/>
  <c r="L2416" i="4"/>
  <c r="N2519" i="4"/>
  <c r="M2519" i="4"/>
  <c r="L2519" i="4"/>
  <c r="M2534" i="4"/>
  <c r="N2534" i="4"/>
  <c r="L2534" i="4"/>
  <c r="L2495" i="4"/>
  <c r="M2495" i="4"/>
  <c r="N2495" i="4"/>
  <c r="N2404" i="4"/>
  <c r="M2404" i="4"/>
  <c r="L2404" i="4"/>
  <c r="N2460" i="4"/>
  <c r="L2460" i="4"/>
  <c r="M2460" i="4"/>
  <c r="L2518" i="4"/>
  <c r="N2518" i="4"/>
  <c r="M2518" i="4"/>
  <c r="M2485" i="4"/>
  <c r="N2485" i="4"/>
  <c r="L2485" i="4"/>
  <c r="M2532" i="4"/>
  <c r="N2532" i="4"/>
  <c r="L2532" i="4"/>
  <c r="N2412" i="4"/>
  <c r="M2412" i="4"/>
  <c r="L2412" i="4"/>
  <c r="M2399" i="4"/>
  <c r="L2399" i="4"/>
  <c r="N2399" i="4"/>
  <c r="M2526" i="4"/>
  <c r="L2526" i="4"/>
  <c r="N2526" i="4"/>
  <c r="L2459" i="4"/>
  <c r="N2459" i="4"/>
  <c r="M2459" i="4"/>
  <c r="A4" i="6"/>
  <c r="M4" i="6"/>
  <c r="N4" i="6"/>
  <c r="O4" i="6"/>
  <c r="P4" i="6"/>
  <c r="Q4" i="6"/>
  <c r="R4" i="6"/>
  <c r="S4" i="6"/>
  <c r="T4" i="6"/>
  <c r="A5" i="6"/>
  <c r="M5" i="6"/>
  <c r="N5" i="6"/>
  <c r="O5" i="6"/>
  <c r="P5" i="6"/>
  <c r="Q5" i="6"/>
  <c r="R5" i="6"/>
  <c r="S5" i="6"/>
  <c r="T5" i="6"/>
  <c r="A6" i="6"/>
  <c r="M6" i="6"/>
  <c r="N6" i="6"/>
  <c r="O6" i="6"/>
  <c r="P6" i="6"/>
  <c r="Q6" i="6"/>
  <c r="R6" i="6"/>
  <c r="S6" i="6"/>
  <c r="T6" i="6"/>
  <c r="A7" i="6"/>
  <c r="M7" i="6"/>
  <c r="N7" i="6"/>
  <c r="O7" i="6"/>
  <c r="P7" i="6"/>
  <c r="Q7" i="6"/>
  <c r="R7" i="6"/>
  <c r="S7" i="6"/>
  <c r="T7" i="6"/>
  <c r="A8" i="6"/>
  <c r="M8" i="6"/>
  <c r="N8" i="6"/>
  <c r="O8" i="6"/>
  <c r="P8" i="6"/>
  <c r="Q8" i="6"/>
  <c r="R8" i="6"/>
  <c r="S8" i="6"/>
  <c r="T8" i="6"/>
  <c r="A9" i="6"/>
  <c r="M9" i="6"/>
  <c r="N9" i="6"/>
  <c r="O9" i="6"/>
  <c r="P9" i="6"/>
  <c r="Q9" i="6"/>
  <c r="R9" i="6"/>
  <c r="S9" i="6"/>
  <c r="T9" i="6"/>
  <c r="A10" i="6"/>
  <c r="M10" i="6"/>
  <c r="N10" i="6"/>
  <c r="O10" i="6"/>
  <c r="P10" i="6"/>
  <c r="Q10" i="6"/>
  <c r="R10" i="6"/>
  <c r="S10" i="6"/>
  <c r="T10" i="6"/>
  <c r="A11" i="6"/>
  <c r="M11" i="6"/>
  <c r="N11" i="6"/>
  <c r="O11" i="6"/>
  <c r="P11" i="6"/>
  <c r="Q11" i="6"/>
  <c r="R11" i="6"/>
  <c r="S11" i="6"/>
  <c r="T11" i="6"/>
  <c r="A12" i="6"/>
  <c r="M12" i="6"/>
  <c r="N12" i="6"/>
  <c r="O12" i="6"/>
  <c r="P12" i="6"/>
  <c r="Q12" i="6"/>
  <c r="R12" i="6"/>
  <c r="S12" i="6"/>
  <c r="T12" i="6"/>
  <c r="A13" i="6"/>
  <c r="M13" i="6"/>
  <c r="N13" i="6"/>
  <c r="O13" i="6"/>
  <c r="P13" i="6"/>
  <c r="Q13" i="6"/>
  <c r="R13" i="6"/>
  <c r="S13" i="6"/>
  <c r="T13" i="6"/>
  <c r="A14" i="6"/>
  <c r="M14" i="6"/>
  <c r="N14" i="6"/>
  <c r="O14" i="6"/>
  <c r="P14" i="6"/>
  <c r="Q14" i="6"/>
  <c r="R14" i="6"/>
  <c r="S14" i="6"/>
  <c r="T14" i="6"/>
  <c r="A15" i="6"/>
  <c r="M15" i="6"/>
  <c r="N15" i="6"/>
  <c r="O15" i="6"/>
  <c r="P15" i="6"/>
  <c r="Q15" i="6"/>
  <c r="R15" i="6"/>
  <c r="S15" i="6"/>
  <c r="T15" i="6"/>
  <c r="A16" i="6"/>
  <c r="M16" i="6"/>
  <c r="N16" i="6"/>
  <c r="O16" i="6"/>
  <c r="P16" i="6"/>
  <c r="Q16" i="6"/>
  <c r="R16" i="6"/>
  <c r="S16" i="6"/>
  <c r="T16" i="6"/>
  <c r="A17" i="6"/>
  <c r="M17" i="6"/>
  <c r="N17" i="6"/>
  <c r="O17" i="6"/>
  <c r="P17" i="6"/>
  <c r="Q17" i="6"/>
  <c r="R17" i="6"/>
  <c r="S17" i="6"/>
  <c r="T17" i="6"/>
  <c r="A18" i="6"/>
  <c r="M18" i="6"/>
  <c r="N18" i="6"/>
  <c r="O18" i="6"/>
  <c r="P18" i="6"/>
  <c r="Q18" i="6"/>
  <c r="R18" i="6"/>
  <c r="S18" i="6"/>
  <c r="T18" i="6"/>
  <c r="A19" i="6"/>
  <c r="M19" i="6"/>
  <c r="N19" i="6"/>
  <c r="O19" i="6"/>
  <c r="P19" i="6"/>
  <c r="Q19" i="6"/>
  <c r="R19" i="6"/>
  <c r="S19" i="6"/>
  <c r="T19" i="6"/>
  <c r="A20" i="6"/>
  <c r="M20" i="6"/>
  <c r="N20" i="6"/>
  <c r="O20" i="6"/>
  <c r="P20" i="6"/>
  <c r="Q20" i="6"/>
  <c r="R20" i="6"/>
  <c r="S20" i="6"/>
  <c r="T20" i="6"/>
  <c r="A21" i="6"/>
  <c r="M21" i="6"/>
  <c r="N21" i="6"/>
  <c r="O21" i="6"/>
  <c r="P21" i="6"/>
  <c r="Q21" i="6"/>
  <c r="R21" i="6"/>
  <c r="S21" i="6"/>
  <c r="T21" i="6"/>
  <c r="A22" i="6"/>
  <c r="M22" i="6"/>
  <c r="N22" i="6"/>
  <c r="O22" i="6"/>
  <c r="P22" i="6"/>
  <c r="Q22" i="6"/>
  <c r="R22" i="6"/>
  <c r="S22" i="6"/>
  <c r="T22" i="6"/>
  <c r="A23" i="6"/>
  <c r="M23" i="6"/>
  <c r="N23" i="6"/>
  <c r="O23" i="6"/>
  <c r="P23" i="6"/>
  <c r="Q23" i="6"/>
  <c r="R23" i="6"/>
  <c r="S23" i="6"/>
  <c r="T23" i="6"/>
  <c r="A24" i="6"/>
  <c r="M24" i="6"/>
  <c r="N24" i="6"/>
  <c r="O24" i="6"/>
  <c r="P24" i="6"/>
  <c r="Q24" i="6"/>
  <c r="R24" i="6"/>
  <c r="S24" i="6"/>
  <c r="T24" i="6"/>
  <c r="A25" i="6"/>
  <c r="M25" i="6"/>
  <c r="N25" i="6"/>
  <c r="O25" i="6"/>
  <c r="P25" i="6"/>
  <c r="Q25" i="6"/>
  <c r="R25" i="6"/>
  <c r="S25" i="6"/>
  <c r="T25" i="6"/>
  <c r="A26" i="6"/>
  <c r="M26" i="6"/>
  <c r="N26" i="6"/>
  <c r="O26" i="6"/>
  <c r="P26" i="6"/>
  <c r="Q26" i="6"/>
  <c r="R26" i="6"/>
  <c r="S26" i="6"/>
  <c r="T26" i="6"/>
  <c r="A27" i="6"/>
  <c r="M27" i="6"/>
  <c r="N27" i="6"/>
  <c r="O27" i="6"/>
  <c r="P27" i="6"/>
  <c r="Q27" i="6"/>
  <c r="R27" i="6"/>
  <c r="S27" i="6"/>
  <c r="T27" i="6"/>
  <c r="A28" i="6"/>
  <c r="M28" i="6"/>
  <c r="N28" i="6"/>
  <c r="O28" i="6"/>
  <c r="P28" i="6"/>
  <c r="Q28" i="6"/>
  <c r="R28" i="6"/>
  <c r="S28" i="6"/>
  <c r="T28" i="6"/>
  <c r="A29" i="6"/>
  <c r="M29" i="6"/>
  <c r="N29" i="6"/>
  <c r="O29" i="6"/>
  <c r="P29" i="6"/>
  <c r="Q29" i="6"/>
  <c r="R29" i="6"/>
  <c r="S29" i="6"/>
  <c r="T29" i="6"/>
  <c r="A30" i="6"/>
  <c r="M30" i="6"/>
  <c r="N30" i="6"/>
  <c r="O30" i="6"/>
  <c r="P30" i="6"/>
  <c r="Q30" i="6"/>
  <c r="R30" i="6"/>
  <c r="S30" i="6"/>
  <c r="T30" i="6"/>
  <c r="A31" i="6"/>
  <c r="M31" i="6"/>
  <c r="N31" i="6"/>
  <c r="O31" i="6"/>
  <c r="P31" i="6"/>
  <c r="Q31" i="6"/>
  <c r="R31" i="6"/>
  <c r="S31" i="6"/>
  <c r="T31" i="6"/>
  <c r="A32" i="6"/>
  <c r="M32" i="6"/>
  <c r="N32" i="6"/>
  <c r="O32" i="6"/>
  <c r="P32" i="6"/>
  <c r="Q32" i="6"/>
  <c r="R32" i="6"/>
  <c r="S32" i="6"/>
  <c r="T32" i="6"/>
  <c r="A33" i="6"/>
  <c r="M33" i="6"/>
  <c r="N33" i="6"/>
  <c r="O33" i="6"/>
  <c r="P33" i="6"/>
  <c r="Q33" i="6"/>
  <c r="R33" i="6"/>
  <c r="S33" i="6"/>
  <c r="T33" i="6"/>
  <c r="A34" i="6"/>
  <c r="M34" i="6"/>
  <c r="N34" i="6"/>
  <c r="O34" i="6"/>
  <c r="P34" i="6"/>
  <c r="Q34" i="6"/>
  <c r="R34" i="6"/>
  <c r="S34" i="6"/>
  <c r="T34" i="6"/>
  <c r="A35" i="6"/>
  <c r="M35" i="6"/>
  <c r="N35" i="6"/>
  <c r="O35" i="6"/>
  <c r="P35" i="6"/>
  <c r="Q35" i="6"/>
  <c r="R35" i="6"/>
  <c r="S35" i="6"/>
  <c r="T35" i="6"/>
  <c r="A36" i="6"/>
  <c r="M36" i="6"/>
  <c r="N36" i="6"/>
  <c r="O36" i="6"/>
  <c r="P36" i="6"/>
  <c r="Q36" i="6"/>
  <c r="R36" i="6"/>
  <c r="S36" i="6"/>
  <c r="T36" i="6"/>
  <c r="A37" i="6"/>
  <c r="M37" i="6"/>
  <c r="N37" i="6"/>
  <c r="O37" i="6"/>
  <c r="P37" i="6"/>
  <c r="Q37" i="6"/>
  <c r="R37" i="6"/>
  <c r="S37" i="6"/>
  <c r="T37" i="6"/>
  <c r="A38" i="6"/>
  <c r="M38" i="6"/>
  <c r="N38" i="6"/>
  <c r="O38" i="6"/>
  <c r="P38" i="6"/>
  <c r="Q38" i="6"/>
  <c r="R38" i="6"/>
  <c r="S38" i="6"/>
  <c r="T38" i="6"/>
  <c r="A39" i="6"/>
  <c r="M39" i="6"/>
  <c r="N39" i="6"/>
  <c r="O39" i="6"/>
  <c r="P39" i="6"/>
  <c r="Q39" i="6"/>
  <c r="R39" i="6"/>
  <c r="S39" i="6"/>
  <c r="T39" i="6"/>
  <c r="A40" i="6"/>
  <c r="M40" i="6"/>
  <c r="N40" i="6"/>
  <c r="O40" i="6"/>
  <c r="P40" i="6"/>
  <c r="Q40" i="6"/>
  <c r="R40" i="6"/>
  <c r="S40" i="6"/>
  <c r="T40" i="6"/>
  <c r="A41" i="6"/>
  <c r="M41" i="6"/>
  <c r="N41" i="6"/>
  <c r="O41" i="6"/>
  <c r="P41" i="6"/>
  <c r="Q41" i="6"/>
  <c r="R41" i="6"/>
  <c r="S41" i="6"/>
  <c r="T41" i="6"/>
  <c r="A42" i="6"/>
  <c r="M42" i="6"/>
  <c r="N42" i="6"/>
  <c r="O42" i="6"/>
  <c r="P42" i="6"/>
  <c r="Q42" i="6"/>
  <c r="R42" i="6"/>
  <c r="S42" i="6"/>
  <c r="T42" i="6"/>
  <c r="A43" i="6"/>
  <c r="M43" i="6"/>
  <c r="N43" i="6"/>
  <c r="O43" i="6"/>
  <c r="P43" i="6"/>
  <c r="Q43" i="6"/>
  <c r="R43" i="6"/>
  <c r="S43" i="6"/>
  <c r="T43" i="6"/>
  <c r="A44" i="6"/>
  <c r="M44" i="6"/>
  <c r="N44" i="6"/>
  <c r="O44" i="6"/>
  <c r="P44" i="6"/>
  <c r="Q44" i="6"/>
  <c r="R44" i="6"/>
  <c r="S44" i="6"/>
  <c r="T44" i="6"/>
  <c r="A45" i="6"/>
  <c r="M45" i="6"/>
  <c r="N45" i="6"/>
  <c r="O45" i="6"/>
  <c r="P45" i="6"/>
  <c r="Q45" i="6"/>
  <c r="R45" i="6"/>
  <c r="S45" i="6"/>
  <c r="T45" i="6"/>
  <c r="A46" i="6"/>
  <c r="M46" i="6"/>
  <c r="N46" i="6"/>
  <c r="O46" i="6"/>
  <c r="P46" i="6"/>
  <c r="Q46" i="6"/>
  <c r="R46" i="6"/>
  <c r="S46" i="6"/>
  <c r="T46" i="6"/>
  <c r="A47" i="6"/>
  <c r="M47" i="6"/>
  <c r="N47" i="6"/>
  <c r="O47" i="6"/>
  <c r="P47" i="6"/>
  <c r="Q47" i="6"/>
  <c r="R47" i="6"/>
  <c r="S47" i="6"/>
  <c r="T47" i="6"/>
  <c r="A48" i="6"/>
  <c r="M48" i="6"/>
  <c r="N48" i="6"/>
  <c r="O48" i="6"/>
  <c r="P48" i="6"/>
  <c r="Q48" i="6"/>
  <c r="R48" i="6"/>
  <c r="S48" i="6"/>
  <c r="T48" i="6"/>
  <c r="A49" i="6"/>
  <c r="M49" i="6"/>
  <c r="N49" i="6"/>
  <c r="O49" i="6"/>
  <c r="P49" i="6"/>
  <c r="Q49" i="6"/>
  <c r="R49" i="6"/>
  <c r="S49" i="6"/>
  <c r="T49" i="6"/>
  <c r="A50" i="6"/>
  <c r="M50" i="6"/>
  <c r="N50" i="6"/>
  <c r="O50" i="6"/>
  <c r="P50" i="6"/>
  <c r="Q50" i="6"/>
  <c r="R50" i="6"/>
  <c r="S50" i="6"/>
  <c r="T50" i="6"/>
  <c r="A51" i="6"/>
  <c r="M51" i="6"/>
  <c r="N51" i="6"/>
  <c r="O51" i="6"/>
  <c r="P51" i="6"/>
  <c r="Q51" i="6"/>
  <c r="R51" i="6"/>
  <c r="S51" i="6"/>
  <c r="T51" i="6"/>
  <c r="A52" i="6"/>
  <c r="M52" i="6"/>
  <c r="N52" i="6"/>
  <c r="O52" i="6"/>
  <c r="P52" i="6"/>
  <c r="Q52" i="6"/>
  <c r="R52" i="6"/>
  <c r="S52" i="6"/>
  <c r="T52" i="6"/>
  <c r="A53" i="6"/>
  <c r="M53" i="6"/>
  <c r="N53" i="6"/>
  <c r="O53" i="6"/>
  <c r="P53" i="6"/>
  <c r="Q53" i="6"/>
  <c r="R53" i="6"/>
  <c r="S53" i="6"/>
  <c r="T53" i="6"/>
  <c r="A54" i="6"/>
  <c r="M54" i="6"/>
  <c r="N54" i="6"/>
  <c r="O54" i="6"/>
  <c r="P54" i="6"/>
  <c r="Q54" i="6"/>
  <c r="R54" i="6"/>
  <c r="S54" i="6"/>
  <c r="T54" i="6"/>
  <c r="A55" i="6"/>
  <c r="M55" i="6"/>
  <c r="N55" i="6"/>
  <c r="O55" i="6"/>
  <c r="P55" i="6"/>
  <c r="Q55" i="6"/>
  <c r="R55" i="6"/>
  <c r="S55" i="6"/>
  <c r="T55" i="6"/>
  <c r="A56" i="6"/>
  <c r="M56" i="6"/>
  <c r="N56" i="6"/>
  <c r="O56" i="6"/>
  <c r="P56" i="6"/>
  <c r="Q56" i="6"/>
  <c r="R56" i="6"/>
  <c r="S56" i="6"/>
  <c r="T56" i="6"/>
  <c r="A57" i="6"/>
  <c r="M57" i="6"/>
  <c r="N57" i="6"/>
  <c r="O57" i="6"/>
  <c r="P57" i="6"/>
  <c r="Q57" i="6"/>
  <c r="R57" i="6"/>
  <c r="S57" i="6"/>
  <c r="T57" i="6"/>
  <c r="A58" i="6"/>
  <c r="M58" i="6"/>
  <c r="N58" i="6"/>
  <c r="O58" i="6"/>
  <c r="P58" i="6"/>
  <c r="Q58" i="6"/>
  <c r="R58" i="6"/>
  <c r="S58" i="6"/>
  <c r="T58" i="6"/>
  <c r="A59" i="6"/>
  <c r="M59" i="6"/>
  <c r="N59" i="6"/>
  <c r="O59" i="6"/>
  <c r="P59" i="6"/>
  <c r="Q59" i="6"/>
  <c r="R59" i="6"/>
  <c r="S59" i="6"/>
  <c r="T59" i="6"/>
  <c r="A60" i="6"/>
  <c r="M60" i="6"/>
  <c r="N60" i="6"/>
  <c r="O60" i="6"/>
  <c r="P60" i="6"/>
  <c r="Q60" i="6"/>
  <c r="R60" i="6"/>
  <c r="S60" i="6"/>
  <c r="T60" i="6"/>
  <c r="A61" i="6"/>
  <c r="M61" i="6"/>
  <c r="N61" i="6"/>
  <c r="O61" i="6"/>
  <c r="P61" i="6"/>
  <c r="Q61" i="6"/>
  <c r="R61" i="6"/>
  <c r="S61" i="6"/>
  <c r="T61" i="6"/>
  <c r="A62" i="6"/>
  <c r="M62" i="6"/>
  <c r="N62" i="6"/>
  <c r="O62" i="6"/>
  <c r="P62" i="6"/>
  <c r="Q62" i="6"/>
  <c r="R62" i="6"/>
  <c r="S62" i="6"/>
  <c r="T62" i="6"/>
  <c r="A63" i="6"/>
  <c r="M63" i="6"/>
  <c r="N63" i="6"/>
  <c r="O63" i="6"/>
  <c r="P63" i="6"/>
  <c r="Q63" i="6"/>
  <c r="R63" i="6"/>
  <c r="S63" i="6"/>
  <c r="T63" i="6"/>
  <c r="A64" i="6"/>
  <c r="M64" i="6"/>
  <c r="N64" i="6"/>
  <c r="O64" i="6"/>
  <c r="P64" i="6"/>
  <c r="Q64" i="6"/>
  <c r="R64" i="6"/>
  <c r="S64" i="6"/>
  <c r="T64" i="6"/>
  <c r="A65" i="6"/>
  <c r="M65" i="6"/>
  <c r="N65" i="6"/>
  <c r="O65" i="6"/>
  <c r="P65" i="6"/>
  <c r="Q65" i="6"/>
  <c r="R65" i="6"/>
  <c r="S65" i="6"/>
  <c r="T65" i="6"/>
  <c r="A66" i="6"/>
  <c r="M66" i="6"/>
  <c r="N66" i="6"/>
  <c r="O66" i="6"/>
  <c r="P66" i="6"/>
  <c r="Q66" i="6"/>
  <c r="R66" i="6"/>
  <c r="S66" i="6"/>
  <c r="T66" i="6"/>
  <c r="A67" i="6"/>
  <c r="M67" i="6"/>
  <c r="N67" i="6"/>
  <c r="O67" i="6"/>
  <c r="P67" i="6"/>
  <c r="Q67" i="6"/>
  <c r="R67" i="6"/>
  <c r="S67" i="6"/>
  <c r="T67" i="6"/>
  <c r="A68" i="6"/>
  <c r="M68" i="6"/>
  <c r="N68" i="6"/>
  <c r="O68" i="6"/>
  <c r="P68" i="6"/>
  <c r="Q68" i="6"/>
  <c r="R68" i="6"/>
  <c r="S68" i="6"/>
  <c r="T68" i="6"/>
  <c r="A69" i="6"/>
  <c r="M69" i="6"/>
  <c r="N69" i="6"/>
  <c r="O69" i="6"/>
  <c r="P69" i="6"/>
  <c r="Q69" i="6"/>
  <c r="R69" i="6"/>
  <c r="S69" i="6"/>
  <c r="T69" i="6"/>
  <c r="A70" i="6"/>
  <c r="M70" i="6"/>
  <c r="N70" i="6"/>
  <c r="O70" i="6"/>
  <c r="P70" i="6"/>
  <c r="Q70" i="6"/>
  <c r="R70" i="6"/>
  <c r="S70" i="6"/>
  <c r="T70" i="6"/>
  <c r="A71" i="6"/>
  <c r="M71" i="6"/>
  <c r="N71" i="6"/>
  <c r="O71" i="6"/>
  <c r="P71" i="6"/>
  <c r="Q71" i="6"/>
  <c r="R71" i="6"/>
  <c r="S71" i="6"/>
  <c r="T71" i="6"/>
  <c r="A72" i="6"/>
  <c r="M72" i="6"/>
  <c r="N72" i="6"/>
  <c r="O72" i="6"/>
  <c r="P72" i="6"/>
  <c r="Q72" i="6"/>
  <c r="R72" i="6"/>
  <c r="S72" i="6"/>
  <c r="T72" i="6"/>
  <c r="A73" i="6"/>
  <c r="M73" i="6"/>
  <c r="N73" i="6"/>
  <c r="O73" i="6"/>
  <c r="P73" i="6"/>
  <c r="Q73" i="6"/>
  <c r="R73" i="6"/>
  <c r="S73" i="6"/>
  <c r="T73" i="6"/>
  <c r="A74" i="6"/>
  <c r="M74" i="6"/>
  <c r="N74" i="6"/>
  <c r="O74" i="6"/>
  <c r="P74" i="6"/>
  <c r="Q74" i="6"/>
  <c r="R74" i="6"/>
  <c r="S74" i="6"/>
  <c r="T74" i="6"/>
  <c r="A75" i="6"/>
  <c r="M75" i="6"/>
  <c r="N75" i="6"/>
  <c r="O75" i="6"/>
  <c r="P75" i="6"/>
  <c r="Q75" i="6"/>
  <c r="R75" i="6"/>
  <c r="S75" i="6"/>
  <c r="T75" i="6"/>
  <c r="A76" i="6"/>
  <c r="M76" i="6"/>
  <c r="N76" i="6"/>
  <c r="O76" i="6"/>
  <c r="P76" i="6"/>
  <c r="Q76" i="6"/>
  <c r="R76" i="6"/>
  <c r="S76" i="6"/>
  <c r="T76" i="6"/>
  <c r="A77" i="6"/>
  <c r="M77" i="6"/>
  <c r="N77" i="6"/>
  <c r="O77" i="6"/>
  <c r="P77" i="6"/>
  <c r="Q77" i="6"/>
  <c r="R77" i="6"/>
  <c r="S77" i="6"/>
  <c r="T77" i="6"/>
  <c r="A78" i="6"/>
  <c r="M78" i="6"/>
  <c r="N78" i="6"/>
  <c r="O78" i="6"/>
  <c r="P78" i="6"/>
  <c r="Q78" i="6"/>
  <c r="R78" i="6"/>
  <c r="S78" i="6"/>
  <c r="T78" i="6"/>
  <c r="A79" i="6"/>
  <c r="M79" i="6"/>
  <c r="N79" i="6"/>
  <c r="O79" i="6"/>
  <c r="P79" i="6"/>
  <c r="Q79" i="6"/>
  <c r="R79" i="6"/>
  <c r="S79" i="6"/>
  <c r="T79" i="6"/>
  <c r="A80" i="6"/>
  <c r="M80" i="6"/>
  <c r="N80" i="6"/>
  <c r="O80" i="6"/>
  <c r="P80" i="6"/>
  <c r="Q80" i="6"/>
  <c r="R80" i="6"/>
  <c r="S80" i="6"/>
  <c r="T80" i="6"/>
  <c r="A81" i="6"/>
  <c r="M81" i="6"/>
  <c r="N81" i="6"/>
  <c r="O81" i="6"/>
  <c r="P81" i="6"/>
  <c r="Q81" i="6"/>
  <c r="R81" i="6"/>
  <c r="S81" i="6"/>
  <c r="T81" i="6"/>
  <c r="A82" i="6"/>
  <c r="M82" i="6"/>
  <c r="N82" i="6"/>
  <c r="O82" i="6"/>
  <c r="P82" i="6"/>
  <c r="Q82" i="6"/>
  <c r="R82" i="6"/>
  <c r="S82" i="6"/>
  <c r="T82" i="6"/>
  <c r="A83" i="6"/>
  <c r="M83" i="6"/>
  <c r="N83" i="6"/>
  <c r="O83" i="6"/>
  <c r="P83" i="6"/>
  <c r="Q83" i="6"/>
  <c r="R83" i="6"/>
  <c r="S83" i="6"/>
  <c r="T83" i="6"/>
  <c r="A84" i="6"/>
  <c r="M84" i="6"/>
  <c r="N84" i="6"/>
  <c r="O84" i="6"/>
  <c r="P84" i="6"/>
  <c r="Q84" i="6"/>
  <c r="R84" i="6"/>
  <c r="S84" i="6"/>
  <c r="T84" i="6"/>
  <c r="A85" i="6"/>
  <c r="M85" i="6"/>
  <c r="N85" i="6"/>
  <c r="O85" i="6"/>
  <c r="P85" i="6"/>
  <c r="Q85" i="6"/>
  <c r="R85" i="6"/>
  <c r="S85" i="6"/>
  <c r="T85" i="6"/>
  <c r="A86" i="6"/>
  <c r="M86" i="6"/>
  <c r="N86" i="6"/>
  <c r="O86" i="6"/>
  <c r="P86" i="6"/>
  <c r="Q86" i="6"/>
  <c r="R86" i="6"/>
  <c r="S86" i="6"/>
  <c r="T86" i="6"/>
  <c r="A87" i="6"/>
  <c r="M87" i="6"/>
  <c r="N87" i="6"/>
  <c r="O87" i="6"/>
  <c r="P87" i="6"/>
  <c r="Q87" i="6"/>
  <c r="R87" i="6"/>
  <c r="S87" i="6"/>
  <c r="T87" i="6"/>
  <c r="A88" i="6"/>
  <c r="M88" i="6"/>
  <c r="N88" i="6"/>
  <c r="O88" i="6"/>
  <c r="P88" i="6"/>
  <c r="Q88" i="6"/>
  <c r="R88" i="6"/>
  <c r="S88" i="6"/>
  <c r="T88" i="6"/>
  <c r="A89" i="6"/>
  <c r="M89" i="6"/>
  <c r="N89" i="6"/>
  <c r="O89" i="6"/>
  <c r="P89" i="6"/>
  <c r="Q89" i="6"/>
  <c r="R89" i="6"/>
  <c r="S89" i="6"/>
  <c r="T89" i="6"/>
  <c r="A90" i="6"/>
  <c r="M90" i="6"/>
  <c r="N90" i="6"/>
  <c r="O90" i="6"/>
  <c r="P90" i="6"/>
  <c r="Q90" i="6"/>
  <c r="R90" i="6"/>
  <c r="S90" i="6"/>
  <c r="T90" i="6"/>
  <c r="A91" i="6"/>
  <c r="M91" i="6"/>
  <c r="N91" i="6"/>
  <c r="O91" i="6"/>
  <c r="P91" i="6"/>
  <c r="Q91" i="6"/>
  <c r="R91" i="6"/>
  <c r="S91" i="6"/>
  <c r="T91" i="6"/>
  <c r="A92" i="6"/>
  <c r="M92" i="6"/>
  <c r="N92" i="6"/>
  <c r="O92" i="6"/>
  <c r="P92" i="6"/>
  <c r="Q92" i="6"/>
  <c r="R92" i="6"/>
  <c r="S92" i="6"/>
  <c r="T92" i="6"/>
  <c r="A93" i="6"/>
  <c r="M93" i="6"/>
  <c r="N93" i="6"/>
  <c r="O93" i="6"/>
  <c r="P93" i="6"/>
  <c r="Q93" i="6"/>
  <c r="R93" i="6"/>
  <c r="S93" i="6"/>
  <c r="T93" i="6"/>
  <c r="A94" i="6"/>
  <c r="M94" i="6"/>
  <c r="N94" i="6"/>
  <c r="O94" i="6"/>
  <c r="P94" i="6"/>
  <c r="Q94" i="6"/>
  <c r="R94" i="6"/>
  <c r="S94" i="6"/>
  <c r="T94" i="6"/>
  <c r="A95" i="6"/>
  <c r="M95" i="6"/>
  <c r="N95" i="6"/>
  <c r="O95" i="6"/>
  <c r="P95" i="6"/>
  <c r="Q95" i="6"/>
  <c r="R95" i="6"/>
  <c r="S95" i="6"/>
  <c r="T95" i="6"/>
  <c r="A96" i="6"/>
  <c r="M96" i="6"/>
  <c r="N96" i="6"/>
  <c r="O96" i="6"/>
  <c r="P96" i="6"/>
  <c r="Q96" i="6"/>
  <c r="R96" i="6"/>
  <c r="S96" i="6"/>
  <c r="T96" i="6"/>
  <c r="A97" i="6"/>
  <c r="M97" i="6"/>
  <c r="N97" i="6"/>
  <c r="O97" i="6"/>
  <c r="P97" i="6"/>
  <c r="Q97" i="6"/>
  <c r="R97" i="6"/>
  <c r="S97" i="6"/>
  <c r="T97" i="6"/>
  <c r="A98" i="6"/>
  <c r="M98" i="6"/>
  <c r="N98" i="6"/>
  <c r="O98" i="6"/>
  <c r="P98" i="6"/>
  <c r="Q98" i="6"/>
  <c r="R98" i="6"/>
  <c r="S98" i="6"/>
  <c r="T98" i="6"/>
  <c r="A99" i="6"/>
  <c r="M99" i="6"/>
  <c r="N99" i="6"/>
  <c r="O99" i="6"/>
  <c r="P99" i="6"/>
  <c r="Q99" i="6"/>
  <c r="R99" i="6"/>
  <c r="S99" i="6"/>
  <c r="T99" i="6"/>
  <c r="A100" i="6"/>
  <c r="M100" i="6"/>
  <c r="N100" i="6"/>
  <c r="O100" i="6"/>
  <c r="P100" i="6"/>
  <c r="Q100" i="6"/>
  <c r="R100" i="6"/>
  <c r="S100" i="6"/>
  <c r="T100" i="6"/>
  <c r="A101" i="6"/>
  <c r="M101" i="6"/>
  <c r="N101" i="6"/>
  <c r="O101" i="6"/>
  <c r="P101" i="6"/>
  <c r="Q101" i="6"/>
  <c r="R101" i="6"/>
  <c r="S101" i="6"/>
  <c r="T101" i="6"/>
  <c r="A102" i="6"/>
  <c r="M102" i="6"/>
  <c r="N102" i="6"/>
  <c r="O102" i="6"/>
  <c r="P102" i="6"/>
  <c r="Q102" i="6"/>
  <c r="R102" i="6"/>
  <c r="S102" i="6"/>
  <c r="T102" i="6"/>
  <c r="A103" i="6"/>
  <c r="M103" i="6"/>
  <c r="N103" i="6"/>
  <c r="O103" i="6"/>
  <c r="P103" i="6"/>
  <c r="Q103" i="6"/>
  <c r="R103" i="6"/>
  <c r="S103" i="6"/>
  <c r="T103" i="6"/>
  <c r="A104" i="6"/>
  <c r="M104" i="6"/>
  <c r="N104" i="6"/>
  <c r="O104" i="6"/>
  <c r="P104" i="6"/>
  <c r="Q104" i="6"/>
  <c r="R104" i="6"/>
  <c r="S104" i="6"/>
  <c r="T104" i="6"/>
  <c r="A105" i="6"/>
  <c r="M105" i="6"/>
  <c r="N105" i="6"/>
  <c r="O105" i="6"/>
  <c r="P105" i="6"/>
  <c r="Q105" i="6"/>
  <c r="R105" i="6"/>
  <c r="S105" i="6"/>
  <c r="T105" i="6"/>
  <c r="A106" i="6"/>
  <c r="M106" i="6"/>
  <c r="N106" i="6"/>
  <c r="O106" i="6"/>
  <c r="P106" i="6"/>
  <c r="Q106" i="6"/>
  <c r="R106" i="6"/>
  <c r="S106" i="6"/>
  <c r="T106" i="6"/>
  <c r="A107" i="6"/>
  <c r="M107" i="6"/>
  <c r="N107" i="6"/>
  <c r="O107" i="6"/>
  <c r="P107" i="6"/>
  <c r="Q107" i="6"/>
  <c r="R107" i="6"/>
  <c r="S107" i="6"/>
  <c r="T107" i="6"/>
  <c r="A108" i="6"/>
  <c r="M108" i="6"/>
  <c r="N108" i="6"/>
  <c r="O108" i="6"/>
  <c r="P108" i="6"/>
  <c r="Q108" i="6"/>
  <c r="R108" i="6"/>
  <c r="S108" i="6"/>
  <c r="T108" i="6"/>
  <c r="A109" i="6"/>
  <c r="M109" i="6"/>
  <c r="N109" i="6"/>
  <c r="O109" i="6"/>
  <c r="P109" i="6"/>
  <c r="Q109" i="6"/>
  <c r="R109" i="6"/>
  <c r="S109" i="6"/>
  <c r="T109" i="6"/>
  <c r="A110" i="6"/>
  <c r="M110" i="6"/>
  <c r="N110" i="6"/>
  <c r="O110" i="6"/>
  <c r="P110" i="6"/>
  <c r="Q110" i="6"/>
  <c r="R110" i="6"/>
  <c r="S110" i="6"/>
  <c r="T110" i="6"/>
  <c r="A111" i="6"/>
  <c r="M111" i="6"/>
  <c r="N111" i="6"/>
  <c r="O111" i="6"/>
  <c r="P111" i="6"/>
  <c r="Q111" i="6"/>
  <c r="R111" i="6"/>
  <c r="S111" i="6"/>
  <c r="T111" i="6"/>
  <c r="A112" i="6"/>
  <c r="M112" i="6"/>
  <c r="N112" i="6"/>
  <c r="O112" i="6"/>
  <c r="P112" i="6"/>
  <c r="Q112" i="6"/>
  <c r="R112" i="6"/>
  <c r="S112" i="6"/>
  <c r="T112" i="6"/>
  <c r="A113" i="6"/>
  <c r="M113" i="6"/>
  <c r="N113" i="6"/>
  <c r="O113" i="6"/>
  <c r="P113" i="6"/>
  <c r="Q113" i="6"/>
  <c r="R113" i="6"/>
  <c r="S113" i="6"/>
  <c r="T113" i="6"/>
  <c r="A114" i="6"/>
  <c r="M114" i="6"/>
  <c r="N114" i="6"/>
  <c r="O114" i="6"/>
  <c r="P114" i="6"/>
  <c r="Q114" i="6"/>
  <c r="R114" i="6"/>
  <c r="S114" i="6"/>
  <c r="T114" i="6"/>
  <c r="A115" i="6"/>
  <c r="M115" i="6"/>
  <c r="N115" i="6"/>
  <c r="O115" i="6"/>
  <c r="P115" i="6"/>
  <c r="Q115" i="6"/>
  <c r="R115" i="6"/>
  <c r="S115" i="6"/>
  <c r="T115" i="6"/>
  <c r="A116" i="6"/>
  <c r="M116" i="6"/>
  <c r="N116" i="6"/>
  <c r="O116" i="6"/>
  <c r="P116" i="6"/>
  <c r="Q116" i="6"/>
  <c r="R116" i="6"/>
  <c r="S116" i="6"/>
  <c r="T116" i="6"/>
  <c r="A117" i="6"/>
  <c r="M117" i="6"/>
  <c r="N117" i="6"/>
  <c r="O117" i="6"/>
  <c r="P117" i="6"/>
  <c r="Q117" i="6"/>
  <c r="R117" i="6"/>
  <c r="S117" i="6"/>
  <c r="T117" i="6"/>
  <c r="A118" i="6"/>
  <c r="M118" i="6"/>
  <c r="N118" i="6"/>
  <c r="O118" i="6"/>
  <c r="P118" i="6"/>
  <c r="Q118" i="6"/>
  <c r="R118" i="6"/>
  <c r="S118" i="6"/>
  <c r="T118" i="6"/>
  <c r="A119" i="6"/>
  <c r="M119" i="6"/>
  <c r="N119" i="6"/>
  <c r="O119" i="6"/>
  <c r="P119" i="6"/>
  <c r="Q119" i="6"/>
  <c r="R119" i="6"/>
  <c r="S119" i="6"/>
  <c r="T119" i="6"/>
  <c r="A120" i="6"/>
  <c r="M120" i="6"/>
  <c r="N120" i="6"/>
  <c r="O120" i="6"/>
  <c r="P120" i="6"/>
  <c r="Q120" i="6"/>
  <c r="R120" i="6"/>
  <c r="S120" i="6"/>
  <c r="T120" i="6"/>
  <c r="A121" i="6"/>
  <c r="M121" i="6"/>
  <c r="N121" i="6"/>
  <c r="O121" i="6"/>
  <c r="P121" i="6"/>
  <c r="Q121" i="6"/>
  <c r="R121" i="6"/>
  <c r="S121" i="6"/>
  <c r="T121" i="6"/>
  <c r="A122" i="6"/>
  <c r="M122" i="6"/>
  <c r="N122" i="6"/>
  <c r="O122" i="6"/>
  <c r="P122" i="6"/>
  <c r="Q122" i="6"/>
  <c r="R122" i="6"/>
  <c r="S122" i="6"/>
  <c r="T122" i="6"/>
  <c r="A123" i="6"/>
  <c r="M123" i="6"/>
  <c r="N123" i="6"/>
  <c r="O123" i="6"/>
  <c r="P123" i="6"/>
  <c r="Q123" i="6"/>
  <c r="R123" i="6"/>
  <c r="S123" i="6"/>
  <c r="T123" i="6"/>
  <c r="A124" i="6"/>
  <c r="M124" i="6"/>
  <c r="N124" i="6"/>
  <c r="O124" i="6"/>
  <c r="P124" i="6"/>
  <c r="Q124" i="6"/>
  <c r="R124" i="6"/>
  <c r="S124" i="6"/>
  <c r="T124" i="6"/>
  <c r="A125" i="6"/>
  <c r="M125" i="6"/>
  <c r="N125" i="6"/>
  <c r="O125" i="6"/>
  <c r="P125" i="6"/>
  <c r="Q125" i="6"/>
  <c r="R125" i="6"/>
  <c r="S125" i="6"/>
  <c r="T125" i="6"/>
  <c r="A126" i="6"/>
  <c r="M126" i="6"/>
  <c r="N126" i="6"/>
  <c r="O126" i="6"/>
  <c r="P126" i="6"/>
  <c r="Q126" i="6"/>
  <c r="R126" i="6"/>
  <c r="S126" i="6"/>
  <c r="T126" i="6"/>
  <c r="A127" i="6"/>
  <c r="M127" i="6"/>
  <c r="N127" i="6"/>
  <c r="O127" i="6"/>
  <c r="P127" i="6"/>
  <c r="Q127" i="6"/>
  <c r="R127" i="6"/>
  <c r="S127" i="6"/>
  <c r="T127" i="6"/>
  <c r="A128" i="6"/>
  <c r="M128" i="6"/>
  <c r="N128" i="6"/>
  <c r="O128" i="6"/>
  <c r="P128" i="6"/>
  <c r="Q128" i="6"/>
  <c r="R128" i="6"/>
  <c r="S128" i="6"/>
  <c r="T128" i="6"/>
  <c r="A129" i="6"/>
  <c r="M129" i="6"/>
  <c r="N129" i="6"/>
  <c r="O129" i="6"/>
  <c r="P129" i="6"/>
  <c r="Q129" i="6"/>
  <c r="R129" i="6"/>
  <c r="S129" i="6"/>
  <c r="T129" i="6"/>
  <c r="A130" i="6"/>
  <c r="M130" i="6"/>
  <c r="N130" i="6"/>
  <c r="O130" i="6"/>
  <c r="P130" i="6"/>
  <c r="Q130" i="6"/>
  <c r="R130" i="6"/>
  <c r="S130" i="6"/>
  <c r="T130" i="6"/>
  <c r="A131" i="6"/>
  <c r="M131" i="6"/>
  <c r="N131" i="6"/>
  <c r="O131" i="6"/>
  <c r="P131" i="6"/>
  <c r="Q131" i="6"/>
  <c r="R131" i="6"/>
  <c r="S131" i="6"/>
  <c r="T131" i="6"/>
  <c r="A132" i="6"/>
  <c r="M132" i="6"/>
  <c r="N132" i="6"/>
  <c r="O132" i="6"/>
  <c r="P132" i="6"/>
  <c r="Q132" i="6"/>
  <c r="R132" i="6"/>
  <c r="S132" i="6"/>
  <c r="T132" i="6"/>
  <c r="A133" i="6"/>
  <c r="M133" i="6"/>
  <c r="N133" i="6"/>
  <c r="O133" i="6"/>
  <c r="P133" i="6"/>
  <c r="Q133" i="6"/>
  <c r="R133" i="6"/>
  <c r="S133" i="6"/>
  <c r="T133" i="6"/>
  <c r="A134" i="6"/>
  <c r="M134" i="6"/>
  <c r="N134" i="6"/>
  <c r="O134" i="6"/>
  <c r="P134" i="6"/>
  <c r="Q134" i="6"/>
  <c r="R134" i="6"/>
  <c r="S134" i="6"/>
  <c r="T134" i="6"/>
  <c r="A135" i="6"/>
  <c r="M135" i="6"/>
  <c r="N135" i="6"/>
  <c r="O135" i="6"/>
  <c r="P135" i="6"/>
  <c r="Q135" i="6"/>
  <c r="R135" i="6"/>
  <c r="S135" i="6"/>
  <c r="T135" i="6"/>
  <c r="A136" i="6"/>
  <c r="M136" i="6"/>
  <c r="N136" i="6"/>
  <c r="O136" i="6"/>
  <c r="P136" i="6"/>
  <c r="Q136" i="6"/>
  <c r="R136" i="6"/>
  <c r="S136" i="6"/>
  <c r="T136" i="6"/>
  <c r="A137" i="6"/>
  <c r="M137" i="6"/>
  <c r="N137" i="6"/>
  <c r="O137" i="6"/>
  <c r="P137" i="6"/>
  <c r="Q137" i="6"/>
  <c r="R137" i="6"/>
  <c r="S137" i="6"/>
  <c r="T137" i="6"/>
  <c r="A138" i="6"/>
  <c r="M138" i="6"/>
  <c r="N138" i="6"/>
  <c r="O138" i="6"/>
  <c r="P138" i="6"/>
  <c r="Q138" i="6"/>
  <c r="R138" i="6"/>
  <c r="S138" i="6"/>
  <c r="T138" i="6"/>
  <c r="A139" i="6"/>
  <c r="M139" i="6"/>
  <c r="N139" i="6"/>
  <c r="O139" i="6"/>
  <c r="P139" i="6"/>
  <c r="Q139" i="6"/>
  <c r="R139" i="6"/>
  <c r="S139" i="6"/>
  <c r="T139" i="6"/>
  <c r="A140" i="6"/>
  <c r="M140" i="6"/>
  <c r="N140" i="6"/>
  <c r="O140" i="6"/>
  <c r="P140" i="6"/>
  <c r="Q140" i="6"/>
  <c r="R140" i="6"/>
  <c r="S140" i="6"/>
  <c r="T140" i="6"/>
  <c r="A141" i="6"/>
  <c r="M141" i="6"/>
  <c r="N141" i="6"/>
  <c r="O141" i="6"/>
  <c r="P141" i="6"/>
  <c r="Q141" i="6"/>
  <c r="R141" i="6"/>
  <c r="S141" i="6"/>
  <c r="T141" i="6"/>
  <c r="A142" i="6"/>
  <c r="M142" i="6"/>
  <c r="N142" i="6"/>
  <c r="O142" i="6"/>
  <c r="P142" i="6"/>
  <c r="Q142" i="6"/>
  <c r="R142" i="6"/>
  <c r="S142" i="6"/>
  <c r="T142" i="6"/>
  <c r="A143" i="6"/>
  <c r="M143" i="6"/>
  <c r="N143" i="6"/>
  <c r="O143" i="6"/>
  <c r="P143" i="6"/>
  <c r="Q143" i="6"/>
  <c r="R143" i="6"/>
  <c r="S143" i="6"/>
  <c r="T143" i="6"/>
  <c r="A144" i="6"/>
  <c r="M144" i="6"/>
  <c r="N144" i="6"/>
  <c r="O144" i="6"/>
  <c r="P144" i="6"/>
  <c r="Q144" i="6"/>
  <c r="R144" i="6"/>
  <c r="S144" i="6"/>
  <c r="T144" i="6"/>
  <c r="A145" i="6"/>
  <c r="M145" i="6"/>
  <c r="N145" i="6"/>
  <c r="O145" i="6"/>
  <c r="P145" i="6"/>
  <c r="Q145" i="6"/>
  <c r="R145" i="6"/>
  <c r="S145" i="6"/>
  <c r="T145" i="6"/>
  <c r="A146" i="6"/>
  <c r="M146" i="6"/>
  <c r="N146" i="6"/>
  <c r="O146" i="6"/>
  <c r="P146" i="6"/>
  <c r="Q146" i="6"/>
  <c r="R146" i="6"/>
  <c r="S146" i="6"/>
  <c r="T146" i="6"/>
  <c r="A147" i="6"/>
  <c r="M147" i="6"/>
  <c r="N147" i="6"/>
  <c r="O147" i="6"/>
  <c r="P147" i="6"/>
  <c r="Q147" i="6"/>
  <c r="R147" i="6"/>
  <c r="S147" i="6"/>
  <c r="T147" i="6"/>
  <c r="A148" i="6"/>
  <c r="M148" i="6"/>
  <c r="N148" i="6"/>
  <c r="O148" i="6"/>
  <c r="P148" i="6"/>
  <c r="Q148" i="6"/>
  <c r="R148" i="6"/>
  <c r="S148" i="6"/>
  <c r="T148" i="6"/>
  <c r="A149" i="6"/>
  <c r="M149" i="6"/>
  <c r="N149" i="6"/>
  <c r="O149" i="6"/>
  <c r="P149" i="6"/>
  <c r="Q149" i="6"/>
  <c r="R149" i="6"/>
  <c r="S149" i="6"/>
  <c r="T149" i="6"/>
  <c r="A150" i="6"/>
  <c r="M150" i="6"/>
  <c r="N150" i="6"/>
  <c r="O150" i="6"/>
  <c r="P150" i="6"/>
  <c r="Q150" i="6"/>
  <c r="R150" i="6"/>
  <c r="S150" i="6"/>
  <c r="T150" i="6"/>
  <c r="A151" i="6"/>
  <c r="M151" i="6"/>
  <c r="N151" i="6"/>
  <c r="O151" i="6"/>
  <c r="P151" i="6"/>
  <c r="Q151" i="6"/>
  <c r="R151" i="6"/>
  <c r="S151" i="6"/>
  <c r="T151" i="6"/>
  <c r="A152" i="6"/>
  <c r="M152" i="6"/>
  <c r="N152" i="6"/>
  <c r="O152" i="6"/>
  <c r="P152" i="6"/>
  <c r="Q152" i="6"/>
  <c r="R152" i="6"/>
  <c r="S152" i="6"/>
  <c r="T152" i="6"/>
  <c r="A153" i="6"/>
  <c r="M153" i="6"/>
  <c r="N153" i="6"/>
  <c r="O153" i="6"/>
  <c r="P153" i="6"/>
  <c r="Q153" i="6"/>
  <c r="R153" i="6"/>
  <c r="S153" i="6"/>
  <c r="T153" i="6"/>
  <c r="A154" i="6"/>
  <c r="M154" i="6"/>
  <c r="N154" i="6"/>
  <c r="O154" i="6"/>
  <c r="P154" i="6"/>
  <c r="Q154" i="6"/>
  <c r="R154" i="6"/>
  <c r="S154" i="6"/>
  <c r="T154" i="6"/>
  <c r="A155" i="6"/>
  <c r="M155" i="6"/>
  <c r="N155" i="6"/>
  <c r="O155" i="6"/>
  <c r="P155" i="6"/>
  <c r="Q155" i="6"/>
  <c r="R155" i="6"/>
  <c r="S155" i="6"/>
  <c r="T155" i="6"/>
  <c r="A156" i="6"/>
  <c r="M156" i="6"/>
  <c r="N156" i="6"/>
  <c r="O156" i="6"/>
  <c r="P156" i="6"/>
  <c r="Q156" i="6"/>
  <c r="R156" i="6"/>
  <c r="S156" i="6"/>
  <c r="T156" i="6"/>
  <c r="A157" i="6"/>
  <c r="M157" i="6"/>
  <c r="N157" i="6"/>
  <c r="O157" i="6"/>
  <c r="P157" i="6"/>
  <c r="Q157" i="6"/>
  <c r="R157" i="6"/>
  <c r="S157" i="6"/>
  <c r="T157" i="6"/>
  <c r="A158" i="6"/>
  <c r="M158" i="6"/>
  <c r="N158" i="6"/>
  <c r="O158" i="6"/>
  <c r="P158" i="6"/>
  <c r="Q158" i="6"/>
  <c r="R158" i="6"/>
  <c r="S158" i="6"/>
  <c r="T158" i="6"/>
  <c r="A159" i="6"/>
  <c r="M159" i="6"/>
  <c r="N159" i="6"/>
  <c r="O159" i="6"/>
  <c r="P159" i="6"/>
  <c r="Q159" i="6"/>
  <c r="R159" i="6"/>
  <c r="S159" i="6"/>
  <c r="T159" i="6"/>
  <c r="A160" i="6"/>
  <c r="M160" i="6"/>
  <c r="N160" i="6"/>
  <c r="O160" i="6"/>
  <c r="P160" i="6"/>
  <c r="Q160" i="6"/>
  <c r="R160" i="6"/>
  <c r="S160" i="6"/>
  <c r="T160" i="6"/>
  <c r="A161" i="6"/>
  <c r="M161" i="6"/>
  <c r="N161" i="6"/>
  <c r="O161" i="6"/>
  <c r="P161" i="6"/>
  <c r="Q161" i="6"/>
  <c r="R161" i="6"/>
  <c r="S161" i="6"/>
  <c r="T161" i="6"/>
  <c r="A162" i="6"/>
  <c r="M162" i="6"/>
  <c r="N162" i="6"/>
  <c r="O162" i="6"/>
  <c r="P162" i="6"/>
  <c r="Q162" i="6"/>
  <c r="R162" i="6"/>
  <c r="S162" i="6"/>
  <c r="T162" i="6"/>
  <c r="A163" i="6"/>
  <c r="M163" i="6"/>
  <c r="N163" i="6"/>
  <c r="O163" i="6"/>
  <c r="P163" i="6"/>
  <c r="Q163" i="6"/>
  <c r="R163" i="6"/>
  <c r="S163" i="6"/>
  <c r="T163" i="6"/>
  <c r="A164" i="6"/>
  <c r="M164" i="6"/>
  <c r="N164" i="6"/>
  <c r="O164" i="6"/>
  <c r="P164" i="6"/>
  <c r="Q164" i="6"/>
  <c r="R164" i="6"/>
  <c r="S164" i="6"/>
  <c r="T164" i="6"/>
  <c r="A165" i="6"/>
  <c r="M165" i="6"/>
  <c r="N165" i="6"/>
  <c r="O165" i="6"/>
  <c r="P165" i="6"/>
  <c r="Q165" i="6"/>
  <c r="R165" i="6"/>
  <c r="S165" i="6"/>
  <c r="T165" i="6"/>
  <c r="A166" i="6"/>
  <c r="M166" i="6"/>
  <c r="N166" i="6"/>
  <c r="O166" i="6"/>
  <c r="P166" i="6"/>
  <c r="Q166" i="6"/>
  <c r="R166" i="6"/>
  <c r="S166" i="6"/>
  <c r="T166" i="6"/>
  <c r="A167" i="6"/>
  <c r="M167" i="6"/>
  <c r="N167" i="6"/>
  <c r="O167" i="6"/>
  <c r="P167" i="6"/>
  <c r="Q167" i="6"/>
  <c r="R167" i="6"/>
  <c r="S167" i="6"/>
  <c r="T167" i="6"/>
  <c r="A168" i="6"/>
  <c r="M168" i="6"/>
  <c r="N168" i="6"/>
  <c r="O168" i="6"/>
  <c r="P168" i="6"/>
  <c r="Q168" i="6"/>
  <c r="R168" i="6"/>
  <c r="S168" i="6"/>
  <c r="T168" i="6"/>
  <c r="A169" i="6"/>
  <c r="M169" i="6"/>
  <c r="N169" i="6"/>
  <c r="O169" i="6"/>
  <c r="P169" i="6"/>
  <c r="Q169" i="6"/>
  <c r="R169" i="6"/>
  <c r="S169" i="6"/>
  <c r="T169" i="6"/>
  <c r="A170" i="6"/>
  <c r="M170" i="6"/>
  <c r="N170" i="6"/>
  <c r="O170" i="6"/>
  <c r="P170" i="6"/>
  <c r="Q170" i="6"/>
  <c r="R170" i="6"/>
  <c r="S170" i="6"/>
  <c r="T170" i="6"/>
  <c r="A171" i="6"/>
  <c r="M171" i="6"/>
  <c r="N171" i="6"/>
  <c r="O171" i="6"/>
  <c r="P171" i="6"/>
  <c r="Q171" i="6"/>
  <c r="R171" i="6"/>
  <c r="S171" i="6"/>
  <c r="T171" i="6"/>
  <c r="A172" i="6"/>
  <c r="M172" i="6"/>
  <c r="N172" i="6"/>
  <c r="O172" i="6"/>
  <c r="P172" i="6"/>
  <c r="Q172" i="6"/>
  <c r="R172" i="6"/>
  <c r="S172" i="6"/>
  <c r="T172" i="6"/>
  <c r="A173" i="6"/>
  <c r="M173" i="6"/>
  <c r="N173" i="6"/>
  <c r="O173" i="6"/>
  <c r="P173" i="6"/>
  <c r="Q173" i="6"/>
  <c r="R173" i="6"/>
  <c r="S173" i="6"/>
  <c r="T173" i="6"/>
  <c r="A174" i="6"/>
  <c r="M174" i="6"/>
  <c r="N174" i="6"/>
  <c r="O174" i="6"/>
  <c r="P174" i="6"/>
  <c r="Q174" i="6"/>
  <c r="R174" i="6"/>
  <c r="S174" i="6"/>
  <c r="T174" i="6"/>
  <c r="A175" i="6"/>
  <c r="M175" i="6"/>
  <c r="N175" i="6"/>
  <c r="O175" i="6"/>
  <c r="P175" i="6"/>
  <c r="Q175" i="6"/>
  <c r="R175" i="6"/>
  <c r="S175" i="6"/>
  <c r="T175" i="6"/>
  <c r="A176" i="6"/>
  <c r="M176" i="6"/>
  <c r="N176" i="6"/>
  <c r="O176" i="6"/>
  <c r="P176" i="6"/>
  <c r="Q176" i="6"/>
  <c r="R176" i="6"/>
  <c r="S176" i="6"/>
  <c r="T176" i="6"/>
  <c r="A177" i="6"/>
  <c r="M177" i="6"/>
  <c r="N177" i="6"/>
  <c r="O177" i="6"/>
  <c r="P177" i="6"/>
  <c r="Q177" i="6"/>
  <c r="R177" i="6"/>
  <c r="S177" i="6"/>
  <c r="T177" i="6"/>
  <c r="A178" i="6"/>
  <c r="M178" i="6"/>
  <c r="N178" i="6"/>
  <c r="O178" i="6"/>
  <c r="P178" i="6"/>
  <c r="Q178" i="6"/>
  <c r="R178" i="6"/>
  <c r="S178" i="6"/>
  <c r="T178" i="6"/>
  <c r="A179" i="6"/>
  <c r="M179" i="6"/>
  <c r="N179" i="6"/>
  <c r="O179" i="6"/>
  <c r="P179" i="6"/>
  <c r="Q179" i="6"/>
  <c r="R179" i="6"/>
  <c r="S179" i="6"/>
  <c r="T179" i="6"/>
  <c r="A180" i="6"/>
  <c r="M180" i="6"/>
  <c r="N180" i="6"/>
  <c r="O180" i="6"/>
  <c r="P180" i="6"/>
  <c r="Q180" i="6"/>
  <c r="R180" i="6"/>
  <c r="S180" i="6"/>
  <c r="T180" i="6"/>
  <c r="A181" i="6"/>
  <c r="M181" i="6"/>
  <c r="N181" i="6"/>
  <c r="O181" i="6"/>
  <c r="P181" i="6"/>
  <c r="Q181" i="6"/>
  <c r="R181" i="6"/>
  <c r="S181" i="6"/>
  <c r="T181" i="6"/>
  <c r="A182" i="6"/>
  <c r="M182" i="6"/>
  <c r="N182" i="6"/>
  <c r="O182" i="6"/>
  <c r="P182" i="6"/>
  <c r="Q182" i="6"/>
  <c r="R182" i="6"/>
  <c r="S182" i="6"/>
  <c r="T182" i="6"/>
  <c r="A183" i="6"/>
  <c r="M183" i="6"/>
  <c r="N183" i="6"/>
  <c r="O183" i="6"/>
  <c r="P183" i="6"/>
  <c r="Q183" i="6"/>
  <c r="R183" i="6"/>
  <c r="S183" i="6"/>
  <c r="T183" i="6"/>
  <c r="A184" i="6"/>
  <c r="M184" i="6"/>
  <c r="N184" i="6"/>
  <c r="O184" i="6"/>
  <c r="P184" i="6"/>
  <c r="Q184" i="6"/>
  <c r="R184" i="6"/>
  <c r="S184" i="6"/>
  <c r="T184" i="6"/>
  <c r="A185" i="6"/>
  <c r="M185" i="6"/>
  <c r="N185" i="6"/>
  <c r="O185" i="6"/>
  <c r="P185" i="6"/>
  <c r="Q185" i="6"/>
  <c r="R185" i="6"/>
  <c r="S185" i="6"/>
  <c r="T185" i="6"/>
  <c r="A186" i="6"/>
  <c r="M186" i="6"/>
  <c r="N186" i="6"/>
  <c r="O186" i="6"/>
  <c r="P186" i="6"/>
  <c r="Q186" i="6"/>
  <c r="R186" i="6"/>
  <c r="S186" i="6"/>
  <c r="T186" i="6"/>
  <c r="A187" i="6"/>
  <c r="M187" i="6"/>
  <c r="N187" i="6"/>
  <c r="O187" i="6"/>
  <c r="P187" i="6"/>
  <c r="Q187" i="6"/>
  <c r="R187" i="6"/>
  <c r="S187" i="6"/>
  <c r="T187" i="6"/>
  <c r="A188" i="6"/>
  <c r="M188" i="6"/>
  <c r="N188" i="6"/>
  <c r="O188" i="6"/>
  <c r="P188" i="6"/>
  <c r="Q188" i="6"/>
  <c r="R188" i="6"/>
  <c r="S188" i="6"/>
  <c r="T188" i="6"/>
  <c r="A189" i="6"/>
  <c r="M189" i="6"/>
  <c r="N189" i="6"/>
  <c r="O189" i="6"/>
  <c r="P189" i="6"/>
  <c r="Q189" i="6"/>
  <c r="R189" i="6"/>
  <c r="S189" i="6"/>
  <c r="T189" i="6"/>
  <c r="A190" i="6"/>
  <c r="M190" i="6"/>
  <c r="N190" i="6"/>
  <c r="O190" i="6"/>
  <c r="P190" i="6"/>
  <c r="Q190" i="6"/>
  <c r="R190" i="6"/>
  <c r="S190" i="6"/>
  <c r="T190" i="6"/>
  <c r="A191" i="6"/>
  <c r="M191" i="6"/>
  <c r="N191" i="6"/>
  <c r="O191" i="6"/>
  <c r="P191" i="6"/>
  <c r="Q191" i="6"/>
  <c r="R191" i="6"/>
  <c r="S191" i="6"/>
  <c r="T191" i="6"/>
  <c r="A192" i="6"/>
  <c r="M192" i="6"/>
  <c r="N192" i="6"/>
  <c r="O192" i="6"/>
  <c r="P192" i="6"/>
  <c r="Q192" i="6"/>
  <c r="R192" i="6"/>
  <c r="S192" i="6"/>
  <c r="T192" i="6"/>
  <c r="A193" i="6"/>
  <c r="M193" i="6"/>
  <c r="N193" i="6"/>
  <c r="O193" i="6"/>
  <c r="P193" i="6"/>
  <c r="Q193" i="6"/>
  <c r="R193" i="6"/>
  <c r="S193" i="6"/>
  <c r="T193" i="6"/>
  <c r="A194" i="6"/>
  <c r="M194" i="6"/>
  <c r="N194" i="6"/>
  <c r="O194" i="6"/>
  <c r="P194" i="6"/>
  <c r="Q194" i="6"/>
  <c r="R194" i="6"/>
  <c r="S194" i="6"/>
  <c r="T194" i="6"/>
  <c r="A195" i="6"/>
  <c r="M195" i="6"/>
  <c r="N195" i="6"/>
  <c r="O195" i="6"/>
  <c r="P195" i="6"/>
  <c r="Q195" i="6"/>
  <c r="R195" i="6"/>
  <c r="S195" i="6"/>
  <c r="T195" i="6"/>
  <c r="A3" i="5"/>
  <c r="J3" i="5"/>
  <c r="K3" i="5"/>
  <c r="L3" i="5"/>
  <c r="M3" i="5"/>
  <c r="N3" i="5"/>
  <c r="A4" i="5"/>
  <c r="J4" i="5"/>
  <c r="K4" i="5"/>
  <c r="L4" i="5"/>
  <c r="M4" i="5"/>
  <c r="N4" i="5"/>
  <c r="A5" i="5"/>
  <c r="J5" i="5"/>
  <c r="K5" i="5"/>
  <c r="L5" i="5"/>
  <c r="M5" i="5"/>
  <c r="N5" i="5"/>
  <c r="A6" i="5"/>
  <c r="J6" i="5"/>
  <c r="K6" i="5"/>
  <c r="L6" i="5"/>
  <c r="M6" i="5"/>
  <c r="N6" i="5"/>
  <c r="A7" i="5"/>
  <c r="J7" i="5"/>
  <c r="K7" i="5"/>
  <c r="L7" i="5"/>
  <c r="M7" i="5"/>
  <c r="N7" i="5"/>
  <c r="A8" i="5"/>
  <c r="J8" i="5"/>
  <c r="K8" i="5"/>
  <c r="L8" i="5"/>
  <c r="M8" i="5"/>
  <c r="N8" i="5"/>
  <c r="A9" i="5"/>
  <c r="J9" i="5"/>
  <c r="K9" i="5"/>
  <c r="L9" i="5"/>
  <c r="M9" i="5"/>
  <c r="N9" i="5"/>
  <c r="A10" i="5"/>
  <c r="J10" i="5"/>
  <c r="K10" i="5"/>
  <c r="L10" i="5"/>
  <c r="M10" i="5"/>
  <c r="N10" i="5"/>
  <c r="A11" i="5"/>
  <c r="J11" i="5"/>
  <c r="K11" i="5"/>
  <c r="L11" i="5"/>
  <c r="M11" i="5"/>
  <c r="N11" i="5"/>
  <c r="A12" i="5"/>
  <c r="J12" i="5"/>
  <c r="K12" i="5"/>
  <c r="L12" i="5"/>
  <c r="M12" i="5"/>
  <c r="N12" i="5"/>
  <c r="A13" i="5"/>
  <c r="J13" i="5"/>
  <c r="K13" i="5"/>
  <c r="L13" i="5"/>
  <c r="M13" i="5"/>
  <c r="N13" i="5"/>
  <c r="A14" i="5"/>
  <c r="J14" i="5"/>
  <c r="K14" i="5"/>
  <c r="L14" i="5"/>
  <c r="M14" i="5"/>
  <c r="N14" i="5"/>
  <c r="A15" i="5"/>
  <c r="J15" i="5"/>
  <c r="K15" i="5"/>
  <c r="L15" i="5"/>
  <c r="M15" i="5"/>
  <c r="N15" i="5"/>
  <c r="A16" i="5"/>
  <c r="J16" i="5"/>
  <c r="K16" i="5"/>
  <c r="L16" i="5"/>
  <c r="M16" i="5"/>
  <c r="N16" i="5"/>
  <c r="A17" i="5"/>
  <c r="J17" i="5"/>
  <c r="K17" i="5"/>
  <c r="L17" i="5"/>
  <c r="M17" i="5"/>
  <c r="N17" i="5"/>
  <c r="A18" i="5"/>
  <c r="J18" i="5"/>
  <c r="K18" i="5"/>
  <c r="L18" i="5"/>
  <c r="M18" i="5"/>
  <c r="N18" i="5"/>
  <c r="A19" i="5"/>
  <c r="J19" i="5"/>
  <c r="K19" i="5"/>
  <c r="L19" i="5"/>
  <c r="M19" i="5"/>
  <c r="N19" i="5"/>
  <c r="A20" i="5"/>
  <c r="J20" i="5"/>
  <c r="K20" i="5"/>
  <c r="L20" i="5"/>
  <c r="M20" i="5"/>
  <c r="N20" i="5"/>
  <c r="A21" i="5"/>
  <c r="J21" i="5"/>
  <c r="K21" i="5"/>
  <c r="L21" i="5"/>
  <c r="M21" i="5"/>
  <c r="N21" i="5"/>
  <c r="A22" i="5"/>
  <c r="J22" i="5"/>
  <c r="K22" i="5"/>
  <c r="L22" i="5"/>
  <c r="M22" i="5"/>
  <c r="N22" i="5"/>
  <c r="A23" i="5"/>
  <c r="J23" i="5"/>
  <c r="K23" i="5"/>
  <c r="L23" i="5"/>
  <c r="M23" i="5"/>
  <c r="N23" i="5"/>
  <c r="A24" i="5"/>
  <c r="J24" i="5"/>
  <c r="K24" i="5"/>
  <c r="L24" i="5"/>
  <c r="M24" i="5"/>
  <c r="N24" i="5"/>
  <c r="A25" i="5"/>
  <c r="J25" i="5"/>
  <c r="K25" i="5"/>
  <c r="L25" i="5"/>
  <c r="M25" i="5"/>
  <c r="N25" i="5"/>
  <c r="A26" i="5"/>
  <c r="J26" i="5"/>
  <c r="K26" i="5"/>
  <c r="L26" i="5"/>
  <c r="M26" i="5"/>
  <c r="N26" i="5"/>
  <c r="A27" i="5"/>
  <c r="J27" i="5"/>
  <c r="K27" i="5"/>
  <c r="L27" i="5"/>
  <c r="M27" i="5"/>
  <c r="N27" i="5"/>
  <c r="A28" i="5"/>
  <c r="J28" i="5"/>
  <c r="K28" i="5"/>
  <c r="L28" i="5"/>
  <c r="M28" i="5"/>
  <c r="N28" i="5"/>
  <c r="A29" i="5"/>
  <c r="J29" i="5"/>
  <c r="K29" i="5"/>
  <c r="L29" i="5"/>
  <c r="M29" i="5"/>
  <c r="N29" i="5"/>
  <c r="A30" i="5"/>
  <c r="J30" i="5"/>
  <c r="K30" i="5"/>
  <c r="L30" i="5"/>
  <c r="M30" i="5"/>
  <c r="N30" i="5"/>
  <c r="A31" i="5"/>
  <c r="J31" i="5"/>
  <c r="K31" i="5"/>
  <c r="L31" i="5"/>
  <c r="M31" i="5"/>
  <c r="N31" i="5"/>
  <c r="A32" i="5"/>
  <c r="J32" i="5"/>
  <c r="K32" i="5"/>
  <c r="L32" i="5"/>
  <c r="M32" i="5"/>
  <c r="N32" i="5"/>
  <c r="A33" i="5"/>
  <c r="J33" i="5"/>
  <c r="K33" i="5"/>
  <c r="L33" i="5"/>
  <c r="M33" i="5"/>
  <c r="N33" i="5"/>
  <c r="A34" i="5"/>
  <c r="J34" i="5"/>
  <c r="K34" i="5"/>
  <c r="L34" i="5"/>
  <c r="M34" i="5"/>
  <c r="N34" i="5"/>
  <c r="A35" i="5"/>
  <c r="J35" i="5"/>
  <c r="K35" i="5"/>
  <c r="L35" i="5"/>
  <c r="M35" i="5"/>
  <c r="N35" i="5"/>
  <c r="A36" i="5"/>
  <c r="J36" i="5"/>
  <c r="K36" i="5"/>
  <c r="L36" i="5"/>
  <c r="M36" i="5"/>
  <c r="N36" i="5"/>
  <c r="A37" i="5"/>
  <c r="J37" i="5"/>
  <c r="K37" i="5"/>
  <c r="L37" i="5"/>
  <c r="M37" i="5"/>
  <c r="N37" i="5"/>
  <c r="A38" i="5"/>
  <c r="J38" i="5"/>
  <c r="K38" i="5"/>
  <c r="L38" i="5"/>
  <c r="M38" i="5"/>
  <c r="N38" i="5"/>
  <c r="A39" i="5"/>
  <c r="J39" i="5"/>
  <c r="K39" i="5"/>
  <c r="L39" i="5"/>
  <c r="M39" i="5"/>
  <c r="N39" i="5"/>
  <c r="A3" i="2"/>
  <c r="M3" i="2"/>
  <c r="N3" i="2"/>
  <c r="O3" i="2"/>
  <c r="P3" i="2"/>
  <c r="Q3" i="2"/>
  <c r="R3" i="2"/>
  <c r="S3" i="2"/>
  <c r="T3" i="2"/>
  <c r="A4" i="2"/>
  <c r="M4" i="2"/>
  <c r="N4" i="2"/>
  <c r="O4" i="2"/>
  <c r="P4" i="2"/>
  <c r="Q4" i="2"/>
  <c r="R4" i="2"/>
  <c r="S4" i="2"/>
  <c r="T4" i="2"/>
  <c r="A5" i="2"/>
  <c r="M5" i="2"/>
  <c r="N5" i="2"/>
  <c r="O5" i="2"/>
  <c r="P5" i="2"/>
  <c r="Q5" i="2"/>
  <c r="R5" i="2"/>
  <c r="S5" i="2"/>
  <c r="T5" i="2"/>
  <c r="A6" i="2"/>
  <c r="M6" i="2"/>
  <c r="N6" i="2"/>
  <c r="O6" i="2"/>
  <c r="P6" i="2"/>
  <c r="Q6" i="2"/>
  <c r="R6" i="2"/>
  <c r="S6" i="2"/>
  <c r="T6" i="2"/>
  <c r="A7" i="2"/>
  <c r="M7" i="2"/>
  <c r="N7" i="2"/>
  <c r="O7" i="2"/>
  <c r="P7" i="2"/>
  <c r="Q7" i="2"/>
  <c r="R7" i="2"/>
  <c r="S7" i="2"/>
  <c r="T7" i="2"/>
  <c r="A8" i="2"/>
  <c r="M8" i="2"/>
  <c r="N8" i="2"/>
  <c r="O8" i="2"/>
  <c r="P8" i="2"/>
  <c r="Q8" i="2"/>
  <c r="R8" i="2"/>
  <c r="S8" i="2"/>
  <c r="T8" i="2"/>
  <c r="A9" i="2"/>
  <c r="M9" i="2"/>
  <c r="N9" i="2"/>
  <c r="O9" i="2"/>
  <c r="P9" i="2"/>
  <c r="Q9" i="2"/>
  <c r="R9" i="2"/>
  <c r="S9" i="2"/>
  <c r="T9" i="2"/>
  <c r="A10" i="2"/>
  <c r="M10" i="2"/>
  <c r="N10" i="2"/>
  <c r="O10" i="2"/>
  <c r="P10" i="2"/>
  <c r="Q10" i="2"/>
  <c r="R10" i="2"/>
  <c r="S10" i="2"/>
  <c r="T10" i="2"/>
  <c r="A11" i="2"/>
  <c r="M11" i="2"/>
  <c r="N11" i="2"/>
  <c r="O11" i="2"/>
  <c r="P11" i="2"/>
  <c r="Q11" i="2"/>
  <c r="R11" i="2"/>
  <c r="S11" i="2"/>
  <c r="T11" i="2"/>
  <c r="A12" i="2"/>
  <c r="M12" i="2"/>
  <c r="N12" i="2"/>
  <c r="O12" i="2"/>
  <c r="P12" i="2"/>
  <c r="Q12" i="2"/>
  <c r="R12" i="2"/>
  <c r="S12" i="2"/>
  <c r="T12" i="2"/>
  <c r="A13" i="2"/>
  <c r="M13" i="2"/>
  <c r="N13" i="2"/>
  <c r="O13" i="2"/>
  <c r="P13" i="2"/>
  <c r="Q13" i="2"/>
  <c r="R13" i="2"/>
  <c r="S13" i="2"/>
  <c r="T13" i="2"/>
  <c r="A14" i="2"/>
  <c r="M14" i="2"/>
  <c r="N14" i="2"/>
  <c r="O14" i="2"/>
  <c r="P14" i="2"/>
  <c r="Q14" i="2"/>
  <c r="R14" i="2"/>
  <c r="S14" i="2"/>
  <c r="T14" i="2"/>
  <c r="A15" i="2"/>
  <c r="M15" i="2"/>
  <c r="N15" i="2"/>
  <c r="O15" i="2"/>
  <c r="P15" i="2"/>
  <c r="Q15" i="2"/>
  <c r="R15" i="2"/>
  <c r="S15" i="2"/>
  <c r="T15" i="2"/>
  <c r="A16" i="2"/>
  <c r="M16" i="2"/>
  <c r="N16" i="2"/>
  <c r="O16" i="2"/>
  <c r="P16" i="2"/>
  <c r="Q16" i="2"/>
  <c r="R16" i="2"/>
  <c r="S16" i="2"/>
  <c r="T16" i="2"/>
  <c r="A17" i="2"/>
  <c r="M17" i="2"/>
  <c r="N17" i="2"/>
  <c r="O17" i="2"/>
  <c r="P17" i="2"/>
  <c r="Q17" i="2"/>
  <c r="R17" i="2"/>
  <c r="S17" i="2"/>
  <c r="T17" i="2"/>
  <c r="A18" i="2"/>
  <c r="M18" i="2"/>
  <c r="N18" i="2"/>
  <c r="O18" i="2"/>
  <c r="P18" i="2"/>
  <c r="Q18" i="2"/>
  <c r="R18" i="2"/>
  <c r="S18" i="2"/>
  <c r="T18" i="2"/>
  <c r="A19" i="2"/>
  <c r="M19" i="2"/>
  <c r="N19" i="2"/>
  <c r="O19" i="2"/>
  <c r="P19" i="2"/>
  <c r="Q19" i="2"/>
  <c r="R19" i="2"/>
  <c r="S19" i="2"/>
  <c r="T19" i="2"/>
  <c r="A20" i="2"/>
  <c r="M20" i="2"/>
  <c r="N20" i="2"/>
  <c r="O20" i="2"/>
  <c r="P20" i="2"/>
  <c r="Q20" i="2"/>
  <c r="R20" i="2"/>
  <c r="S20" i="2"/>
  <c r="T20" i="2"/>
  <c r="A21" i="2"/>
  <c r="M21" i="2"/>
  <c r="N21" i="2"/>
  <c r="O21" i="2"/>
  <c r="P21" i="2"/>
  <c r="Q21" i="2"/>
  <c r="R21" i="2"/>
  <c r="S21" i="2"/>
  <c r="T21" i="2"/>
  <c r="A22" i="2"/>
  <c r="M22" i="2"/>
  <c r="N22" i="2"/>
  <c r="O22" i="2"/>
  <c r="P22" i="2"/>
  <c r="Q22" i="2"/>
  <c r="R22" i="2"/>
  <c r="S22" i="2"/>
  <c r="T22" i="2"/>
  <c r="A23" i="2"/>
  <c r="M23" i="2"/>
  <c r="N23" i="2"/>
  <c r="O23" i="2"/>
  <c r="P23" i="2"/>
  <c r="Q23" i="2"/>
  <c r="R23" i="2"/>
  <c r="S23" i="2"/>
  <c r="T23" i="2"/>
  <c r="A24" i="2"/>
  <c r="M24" i="2"/>
  <c r="N24" i="2"/>
  <c r="O24" i="2"/>
  <c r="P24" i="2"/>
  <c r="Q24" i="2"/>
  <c r="R24" i="2"/>
  <c r="S24" i="2"/>
  <c r="T24" i="2"/>
  <c r="A25" i="2"/>
  <c r="M25" i="2"/>
  <c r="N25" i="2"/>
  <c r="O25" i="2"/>
  <c r="P25" i="2"/>
  <c r="Q25" i="2"/>
  <c r="R25" i="2"/>
  <c r="S25" i="2"/>
  <c r="T25" i="2"/>
  <c r="A26" i="2"/>
  <c r="M26" i="2"/>
  <c r="N26" i="2"/>
  <c r="O26" i="2"/>
  <c r="P26" i="2"/>
  <c r="Q26" i="2"/>
  <c r="R26" i="2"/>
  <c r="S26" i="2"/>
  <c r="T26" i="2"/>
  <c r="A27" i="2"/>
  <c r="M27" i="2"/>
  <c r="N27" i="2"/>
  <c r="O27" i="2"/>
  <c r="P27" i="2"/>
  <c r="Q27" i="2"/>
  <c r="R27" i="2"/>
  <c r="S27" i="2"/>
  <c r="T27" i="2"/>
  <c r="A28" i="2"/>
  <c r="M28" i="2"/>
  <c r="N28" i="2"/>
  <c r="O28" i="2"/>
  <c r="P28" i="2"/>
  <c r="Q28" i="2"/>
  <c r="R28" i="2"/>
  <c r="S28" i="2"/>
  <c r="T28" i="2"/>
  <c r="A29" i="2"/>
  <c r="M29" i="2"/>
  <c r="N29" i="2"/>
  <c r="O29" i="2"/>
  <c r="P29" i="2"/>
  <c r="Q29" i="2"/>
  <c r="R29" i="2"/>
  <c r="S29" i="2"/>
  <c r="T29" i="2"/>
  <c r="A30" i="2"/>
  <c r="M30" i="2"/>
  <c r="N30" i="2"/>
  <c r="O30" i="2"/>
  <c r="P30" i="2"/>
  <c r="Q30" i="2"/>
  <c r="R30" i="2"/>
  <c r="S30" i="2"/>
  <c r="T30" i="2"/>
  <c r="A31" i="2"/>
  <c r="M31" i="2"/>
  <c r="N31" i="2"/>
  <c r="O31" i="2"/>
  <c r="P31" i="2"/>
  <c r="Q31" i="2"/>
  <c r="R31" i="2"/>
  <c r="S31" i="2"/>
  <c r="T31" i="2"/>
  <c r="A32" i="2"/>
  <c r="M32" i="2"/>
  <c r="N32" i="2"/>
  <c r="O32" i="2"/>
  <c r="P32" i="2"/>
  <c r="Q32" i="2"/>
  <c r="R32" i="2"/>
  <c r="S32" i="2"/>
  <c r="T32" i="2"/>
  <c r="A33" i="2"/>
  <c r="M33" i="2"/>
  <c r="N33" i="2"/>
  <c r="O33" i="2"/>
  <c r="P33" i="2"/>
  <c r="Q33" i="2"/>
  <c r="R33" i="2"/>
  <c r="S33" i="2"/>
  <c r="T33" i="2"/>
  <c r="A34" i="2"/>
  <c r="M34" i="2"/>
  <c r="N34" i="2"/>
  <c r="O34" i="2"/>
  <c r="P34" i="2"/>
  <c r="Q34" i="2"/>
  <c r="R34" i="2"/>
  <c r="S34" i="2"/>
  <c r="T34" i="2"/>
  <c r="A35" i="2"/>
  <c r="M35" i="2"/>
  <c r="N35" i="2"/>
  <c r="O35" i="2"/>
  <c r="P35" i="2"/>
  <c r="Q35" i="2"/>
  <c r="R35" i="2"/>
  <c r="S35" i="2"/>
  <c r="T35" i="2"/>
  <c r="A36" i="2"/>
  <c r="M36" i="2"/>
  <c r="N36" i="2"/>
  <c r="O36" i="2"/>
  <c r="P36" i="2"/>
  <c r="Q36" i="2"/>
  <c r="R36" i="2"/>
  <c r="S36" i="2"/>
  <c r="T36" i="2"/>
  <c r="A37" i="2"/>
  <c r="M37" i="2"/>
  <c r="N37" i="2"/>
  <c r="O37" i="2"/>
  <c r="P37" i="2"/>
  <c r="Q37" i="2"/>
  <c r="R37" i="2"/>
  <c r="S37" i="2"/>
  <c r="T37" i="2"/>
  <c r="A38" i="2"/>
  <c r="M38" i="2"/>
  <c r="N38" i="2"/>
  <c r="O38" i="2"/>
  <c r="P38" i="2"/>
  <c r="Q38" i="2"/>
  <c r="R38" i="2"/>
  <c r="S38" i="2"/>
  <c r="T38" i="2"/>
  <c r="A39" i="2"/>
  <c r="M39" i="2"/>
  <c r="N39" i="2"/>
  <c r="O39" i="2"/>
  <c r="P39" i="2"/>
  <c r="Q39" i="2"/>
  <c r="R39" i="2"/>
  <c r="S39" i="2"/>
  <c r="T39" i="2"/>
  <c r="A40" i="2"/>
  <c r="M40" i="2"/>
  <c r="N40" i="2"/>
  <c r="O40" i="2"/>
  <c r="P40" i="2"/>
  <c r="Q40" i="2"/>
  <c r="R40" i="2"/>
  <c r="S40" i="2"/>
  <c r="T40" i="2"/>
  <c r="A41" i="2"/>
  <c r="M41" i="2"/>
  <c r="N41" i="2"/>
  <c r="O41" i="2"/>
  <c r="P41" i="2"/>
  <c r="Q41" i="2"/>
  <c r="R41" i="2"/>
  <c r="S41" i="2"/>
  <c r="T41" i="2"/>
  <c r="A42" i="2"/>
  <c r="M42" i="2"/>
  <c r="N42" i="2"/>
  <c r="O42" i="2"/>
  <c r="P42" i="2"/>
  <c r="Q42" i="2"/>
  <c r="R42" i="2"/>
  <c r="S42" i="2"/>
  <c r="T42" i="2"/>
  <c r="A43" i="2"/>
  <c r="M43" i="2"/>
  <c r="N43" i="2"/>
  <c r="O43" i="2"/>
  <c r="P43" i="2"/>
  <c r="Q43" i="2"/>
  <c r="R43" i="2"/>
  <c r="S43" i="2"/>
  <c r="T43" i="2"/>
  <c r="A44" i="2"/>
  <c r="M44" i="2"/>
  <c r="N44" i="2"/>
  <c r="O44" i="2"/>
  <c r="P44" i="2"/>
  <c r="Q44" i="2"/>
  <c r="R44" i="2"/>
  <c r="S44" i="2"/>
  <c r="T44" i="2"/>
  <c r="A45" i="2"/>
  <c r="M45" i="2"/>
  <c r="N45" i="2"/>
  <c r="O45" i="2"/>
  <c r="P45" i="2"/>
  <c r="Q45" i="2"/>
  <c r="R45" i="2"/>
  <c r="S45" i="2"/>
  <c r="T45" i="2"/>
  <c r="A46" i="2"/>
  <c r="M46" i="2"/>
  <c r="N46" i="2"/>
  <c r="O46" i="2"/>
  <c r="P46" i="2"/>
  <c r="Q46" i="2"/>
  <c r="R46" i="2"/>
  <c r="S46" i="2"/>
  <c r="T46" i="2"/>
  <c r="A47" i="2"/>
  <c r="M47" i="2"/>
  <c r="N47" i="2"/>
  <c r="O47" i="2"/>
  <c r="P47" i="2"/>
  <c r="Q47" i="2"/>
  <c r="R47" i="2"/>
  <c r="S47" i="2"/>
  <c r="T47" i="2"/>
  <c r="A48" i="2"/>
  <c r="M48" i="2"/>
  <c r="N48" i="2"/>
  <c r="O48" i="2"/>
  <c r="P48" i="2"/>
  <c r="Q48" i="2"/>
  <c r="R48" i="2"/>
  <c r="S48" i="2"/>
  <c r="T48" i="2"/>
  <c r="A49" i="2"/>
  <c r="M49" i="2"/>
  <c r="N49" i="2"/>
  <c r="O49" i="2"/>
  <c r="P49" i="2"/>
  <c r="Q49" i="2"/>
  <c r="R49" i="2"/>
  <c r="S49" i="2"/>
  <c r="T49" i="2"/>
  <c r="A50" i="2"/>
  <c r="M50" i="2"/>
  <c r="N50" i="2"/>
  <c r="O50" i="2"/>
  <c r="P50" i="2"/>
  <c r="Q50" i="2"/>
  <c r="R50" i="2"/>
  <c r="S50" i="2"/>
  <c r="T50" i="2"/>
  <c r="A51" i="2"/>
  <c r="M51" i="2"/>
  <c r="N51" i="2"/>
  <c r="O51" i="2"/>
  <c r="P51" i="2"/>
  <c r="Q51" i="2"/>
  <c r="R51" i="2"/>
  <c r="S51" i="2"/>
  <c r="T51" i="2"/>
  <c r="A52" i="2"/>
  <c r="M52" i="2"/>
  <c r="N52" i="2"/>
  <c r="O52" i="2"/>
  <c r="P52" i="2"/>
  <c r="Q52" i="2"/>
  <c r="R52" i="2"/>
  <c r="S52" i="2"/>
  <c r="T52" i="2"/>
  <c r="A53" i="2"/>
  <c r="M53" i="2"/>
  <c r="N53" i="2"/>
  <c r="O53" i="2"/>
  <c r="P53" i="2"/>
  <c r="Q53" i="2"/>
  <c r="R53" i="2"/>
  <c r="S53" i="2"/>
  <c r="T53" i="2"/>
  <c r="A54" i="2"/>
  <c r="M54" i="2"/>
  <c r="N54" i="2"/>
  <c r="O54" i="2"/>
  <c r="P54" i="2"/>
  <c r="Q54" i="2"/>
  <c r="R54" i="2"/>
  <c r="S54" i="2"/>
  <c r="T54" i="2"/>
  <c r="A55" i="2"/>
  <c r="M55" i="2"/>
  <c r="N55" i="2"/>
  <c r="O55" i="2"/>
  <c r="P55" i="2"/>
  <c r="Q55" i="2"/>
  <c r="R55" i="2"/>
  <c r="S55" i="2"/>
  <c r="T55" i="2"/>
  <c r="A56" i="2"/>
  <c r="M56" i="2"/>
  <c r="N56" i="2"/>
  <c r="O56" i="2"/>
  <c r="P56" i="2"/>
  <c r="Q56" i="2"/>
  <c r="R56" i="2"/>
  <c r="S56" i="2"/>
  <c r="T56" i="2"/>
  <c r="A57" i="2"/>
  <c r="M57" i="2"/>
  <c r="N57" i="2"/>
  <c r="O57" i="2"/>
  <c r="P57" i="2"/>
  <c r="Q57" i="2"/>
  <c r="R57" i="2"/>
  <c r="S57" i="2"/>
  <c r="T57" i="2"/>
  <c r="A58" i="2"/>
  <c r="M58" i="2"/>
  <c r="N58" i="2"/>
  <c r="O58" i="2"/>
  <c r="P58" i="2"/>
  <c r="Q58" i="2"/>
  <c r="R58" i="2"/>
  <c r="S58" i="2"/>
  <c r="T58" i="2"/>
  <c r="A59" i="2"/>
  <c r="M59" i="2"/>
  <c r="N59" i="2"/>
  <c r="O59" i="2"/>
  <c r="P59" i="2"/>
  <c r="Q59" i="2"/>
  <c r="R59" i="2"/>
  <c r="S59" i="2"/>
  <c r="T59" i="2"/>
  <c r="A60" i="2"/>
  <c r="M60" i="2"/>
  <c r="N60" i="2"/>
  <c r="O60" i="2"/>
  <c r="P60" i="2"/>
  <c r="Q60" i="2"/>
  <c r="R60" i="2"/>
  <c r="S60" i="2"/>
  <c r="T60" i="2"/>
  <c r="A61" i="2"/>
  <c r="M61" i="2"/>
  <c r="N61" i="2"/>
  <c r="O61" i="2"/>
  <c r="P61" i="2"/>
  <c r="Q61" i="2"/>
  <c r="R61" i="2"/>
  <c r="S61" i="2"/>
  <c r="T61" i="2"/>
  <c r="A62" i="2"/>
  <c r="M62" i="2"/>
  <c r="N62" i="2"/>
  <c r="O62" i="2"/>
  <c r="P62" i="2"/>
  <c r="Q62" i="2"/>
  <c r="R62" i="2"/>
  <c r="S62" i="2"/>
  <c r="T62" i="2"/>
  <c r="A63" i="2"/>
  <c r="M63" i="2"/>
  <c r="N63" i="2"/>
  <c r="O63" i="2"/>
  <c r="P63" i="2"/>
  <c r="Q63" i="2"/>
  <c r="R63" i="2"/>
  <c r="S63" i="2"/>
  <c r="T63" i="2"/>
  <c r="A64" i="2"/>
  <c r="M64" i="2"/>
  <c r="N64" i="2"/>
  <c r="O64" i="2"/>
  <c r="P64" i="2"/>
  <c r="Q64" i="2"/>
  <c r="R64" i="2"/>
  <c r="S64" i="2"/>
  <c r="T64" i="2"/>
  <c r="A65" i="2"/>
  <c r="M65" i="2"/>
  <c r="N65" i="2"/>
  <c r="O65" i="2"/>
  <c r="P65" i="2"/>
  <c r="Q65" i="2"/>
  <c r="R65" i="2"/>
  <c r="S65" i="2"/>
  <c r="T65" i="2"/>
  <c r="A66" i="2"/>
  <c r="M66" i="2"/>
  <c r="N66" i="2"/>
  <c r="O66" i="2"/>
  <c r="P66" i="2"/>
  <c r="Q66" i="2"/>
  <c r="R66" i="2"/>
  <c r="S66" i="2"/>
  <c r="T66" i="2"/>
  <c r="A67" i="2"/>
  <c r="M67" i="2"/>
  <c r="N67" i="2"/>
  <c r="O67" i="2"/>
  <c r="P67" i="2"/>
  <c r="Q67" i="2"/>
  <c r="R67" i="2"/>
  <c r="S67" i="2"/>
  <c r="T67" i="2"/>
  <c r="A68" i="2"/>
  <c r="M68" i="2"/>
  <c r="N68" i="2"/>
  <c r="O68" i="2"/>
  <c r="P68" i="2"/>
  <c r="Q68" i="2"/>
  <c r="R68" i="2"/>
  <c r="S68" i="2"/>
  <c r="T68" i="2"/>
  <c r="A69" i="2"/>
  <c r="M69" i="2"/>
  <c r="N69" i="2"/>
  <c r="O69" i="2"/>
  <c r="P69" i="2"/>
  <c r="Q69" i="2"/>
  <c r="R69" i="2"/>
  <c r="S69" i="2"/>
  <c r="T69" i="2"/>
  <c r="A70" i="2"/>
  <c r="M70" i="2"/>
  <c r="N70" i="2"/>
  <c r="O70" i="2"/>
  <c r="P70" i="2"/>
  <c r="Q70" i="2"/>
  <c r="R70" i="2"/>
  <c r="S70" i="2"/>
  <c r="T70" i="2"/>
  <c r="A71" i="2"/>
  <c r="M71" i="2"/>
  <c r="N71" i="2"/>
  <c r="O71" i="2"/>
  <c r="P71" i="2"/>
  <c r="Q71" i="2"/>
  <c r="R71" i="2"/>
  <c r="S71" i="2"/>
  <c r="T71" i="2"/>
  <c r="A72" i="2"/>
  <c r="M72" i="2"/>
  <c r="N72" i="2"/>
  <c r="O72" i="2"/>
  <c r="P72" i="2"/>
  <c r="Q72" i="2"/>
  <c r="R72" i="2"/>
  <c r="S72" i="2"/>
  <c r="T72" i="2"/>
  <c r="A73" i="2"/>
  <c r="M73" i="2"/>
  <c r="N73" i="2"/>
  <c r="O73" i="2"/>
  <c r="P73" i="2"/>
  <c r="Q73" i="2"/>
  <c r="R73" i="2"/>
  <c r="S73" i="2"/>
  <c r="T73" i="2"/>
  <c r="A74" i="2"/>
  <c r="M74" i="2"/>
  <c r="N74" i="2"/>
  <c r="O74" i="2"/>
  <c r="P74" i="2"/>
  <c r="Q74" i="2"/>
  <c r="R74" i="2"/>
  <c r="S74" i="2"/>
  <c r="T74" i="2"/>
  <c r="A75" i="2"/>
  <c r="M75" i="2"/>
  <c r="N75" i="2"/>
  <c r="O75" i="2"/>
  <c r="P75" i="2"/>
  <c r="Q75" i="2"/>
  <c r="R75" i="2"/>
  <c r="S75" i="2"/>
  <c r="T75" i="2"/>
  <c r="A76" i="2"/>
  <c r="M76" i="2"/>
  <c r="N76" i="2"/>
  <c r="O76" i="2"/>
  <c r="P76" i="2"/>
  <c r="Q76" i="2"/>
  <c r="R76" i="2"/>
  <c r="S76" i="2"/>
  <c r="T76" i="2"/>
  <c r="A77" i="2"/>
  <c r="M77" i="2"/>
  <c r="N77" i="2"/>
  <c r="O77" i="2"/>
  <c r="P77" i="2"/>
  <c r="Q77" i="2"/>
  <c r="R77" i="2"/>
  <c r="S77" i="2"/>
  <c r="T77" i="2"/>
  <c r="A78" i="2"/>
  <c r="M78" i="2"/>
  <c r="N78" i="2"/>
  <c r="O78" i="2"/>
  <c r="P78" i="2"/>
  <c r="Q78" i="2"/>
  <c r="R78" i="2"/>
  <c r="S78" i="2"/>
  <c r="T78" i="2"/>
  <c r="A79" i="2"/>
  <c r="M79" i="2"/>
  <c r="N79" i="2"/>
  <c r="O79" i="2"/>
  <c r="P79" i="2"/>
  <c r="Q79" i="2"/>
  <c r="R79" i="2"/>
  <c r="S79" i="2"/>
  <c r="T79" i="2"/>
  <c r="A80" i="2"/>
  <c r="M80" i="2"/>
  <c r="N80" i="2"/>
  <c r="O80" i="2"/>
  <c r="P80" i="2"/>
  <c r="Q80" i="2"/>
  <c r="R80" i="2"/>
  <c r="S80" i="2"/>
  <c r="T80" i="2"/>
  <c r="A81" i="2"/>
  <c r="M81" i="2"/>
  <c r="N81" i="2"/>
  <c r="O81" i="2"/>
  <c r="P81" i="2"/>
  <c r="Q81" i="2"/>
  <c r="R81" i="2"/>
  <c r="S81" i="2"/>
  <c r="T81" i="2"/>
  <c r="A82" i="2"/>
  <c r="M82" i="2"/>
  <c r="N82" i="2"/>
  <c r="O82" i="2"/>
  <c r="P82" i="2"/>
  <c r="Q82" i="2"/>
  <c r="R82" i="2"/>
  <c r="S82" i="2"/>
  <c r="T82" i="2"/>
  <c r="A83" i="2"/>
  <c r="M83" i="2"/>
  <c r="N83" i="2"/>
  <c r="O83" i="2"/>
  <c r="P83" i="2"/>
  <c r="Q83" i="2"/>
  <c r="R83" i="2"/>
  <c r="S83" i="2"/>
  <c r="T83" i="2"/>
  <c r="A84" i="2"/>
  <c r="M84" i="2"/>
  <c r="N84" i="2"/>
  <c r="O84" i="2"/>
  <c r="P84" i="2"/>
  <c r="Q84" i="2"/>
  <c r="R84" i="2"/>
  <c r="S84" i="2"/>
  <c r="T84" i="2"/>
  <c r="A85" i="2"/>
  <c r="M85" i="2"/>
  <c r="N85" i="2"/>
  <c r="O85" i="2"/>
  <c r="P85" i="2"/>
  <c r="Q85" i="2"/>
  <c r="R85" i="2"/>
  <c r="S85" i="2"/>
  <c r="T85" i="2"/>
  <c r="A86" i="2"/>
  <c r="M86" i="2"/>
  <c r="N86" i="2"/>
  <c r="O86" i="2"/>
  <c r="P86" i="2"/>
  <c r="Q86" i="2"/>
  <c r="R86" i="2"/>
  <c r="S86" i="2"/>
  <c r="T86" i="2"/>
  <c r="A87" i="2"/>
  <c r="M87" i="2"/>
  <c r="N87" i="2"/>
  <c r="O87" i="2"/>
  <c r="P87" i="2"/>
  <c r="Q87" i="2"/>
  <c r="R87" i="2"/>
  <c r="S87" i="2"/>
  <c r="T87" i="2"/>
  <c r="A88" i="2"/>
  <c r="M88" i="2"/>
  <c r="N88" i="2"/>
  <c r="O88" i="2"/>
  <c r="P88" i="2"/>
  <c r="Q88" i="2"/>
  <c r="R88" i="2"/>
  <c r="S88" i="2"/>
  <c r="T88" i="2"/>
  <c r="A89" i="2"/>
  <c r="M89" i="2"/>
  <c r="N89" i="2"/>
  <c r="O89" i="2"/>
  <c r="P89" i="2"/>
  <c r="Q89" i="2"/>
  <c r="R89" i="2"/>
  <c r="S89" i="2"/>
  <c r="T89" i="2"/>
  <c r="A90" i="2"/>
  <c r="M90" i="2"/>
  <c r="N90" i="2"/>
  <c r="O90" i="2"/>
  <c r="P90" i="2"/>
  <c r="Q90" i="2"/>
  <c r="R90" i="2"/>
  <c r="S90" i="2"/>
  <c r="T90" i="2"/>
  <c r="A91" i="2"/>
  <c r="M91" i="2"/>
  <c r="N91" i="2"/>
  <c r="O91" i="2"/>
  <c r="P91" i="2"/>
  <c r="Q91" i="2"/>
  <c r="R91" i="2"/>
  <c r="S91" i="2"/>
  <c r="T91" i="2"/>
  <c r="A92" i="2"/>
  <c r="M92" i="2"/>
  <c r="N92" i="2"/>
  <c r="O92" i="2"/>
  <c r="P92" i="2"/>
  <c r="Q92" i="2"/>
  <c r="R92" i="2"/>
  <c r="S92" i="2"/>
  <c r="T92" i="2"/>
  <c r="A93" i="2"/>
  <c r="M93" i="2"/>
  <c r="N93" i="2"/>
  <c r="O93" i="2"/>
  <c r="P93" i="2"/>
  <c r="Q93" i="2"/>
  <c r="R93" i="2"/>
  <c r="S93" i="2"/>
  <c r="T93" i="2"/>
  <c r="A94" i="2"/>
  <c r="M94" i="2"/>
  <c r="N94" i="2"/>
  <c r="O94" i="2"/>
  <c r="P94" i="2"/>
  <c r="Q94" i="2"/>
  <c r="R94" i="2"/>
  <c r="S94" i="2"/>
  <c r="T94" i="2"/>
  <c r="A95" i="2"/>
  <c r="M95" i="2"/>
  <c r="N95" i="2"/>
  <c r="O95" i="2"/>
  <c r="P95" i="2"/>
  <c r="Q95" i="2"/>
  <c r="R95" i="2"/>
  <c r="S95" i="2"/>
  <c r="T95" i="2"/>
  <c r="A96" i="2"/>
  <c r="M96" i="2"/>
  <c r="N96" i="2"/>
  <c r="O96" i="2"/>
  <c r="P96" i="2"/>
  <c r="Q96" i="2"/>
  <c r="R96" i="2"/>
  <c r="S96" i="2"/>
  <c r="T96" i="2"/>
  <c r="A97" i="2"/>
  <c r="M97" i="2"/>
  <c r="N97" i="2"/>
  <c r="O97" i="2"/>
  <c r="P97" i="2"/>
  <c r="Q97" i="2"/>
  <c r="R97" i="2"/>
  <c r="S97" i="2"/>
  <c r="T97" i="2"/>
  <c r="A98" i="2"/>
  <c r="M98" i="2"/>
  <c r="N98" i="2"/>
  <c r="O98" i="2"/>
  <c r="P98" i="2"/>
  <c r="Q98" i="2"/>
  <c r="R98" i="2"/>
  <c r="S98" i="2"/>
  <c r="T98" i="2"/>
  <c r="A99" i="2"/>
  <c r="M99" i="2"/>
  <c r="N99" i="2"/>
  <c r="O99" i="2"/>
  <c r="P99" i="2"/>
  <c r="Q99" i="2"/>
  <c r="R99" i="2"/>
  <c r="S99" i="2"/>
  <c r="T99" i="2"/>
  <c r="A100" i="2"/>
  <c r="M100" i="2"/>
  <c r="N100" i="2"/>
  <c r="O100" i="2"/>
  <c r="P100" i="2"/>
  <c r="Q100" i="2"/>
  <c r="R100" i="2"/>
  <c r="S100" i="2"/>
  <c r="T100" i="2"/>
  <c r="A101" i="2"/>
  <c r="M101" i="2"/>
  <c r="N101" i="2"/>
  <c r="O101" i="2"/>
  <c r="P101" i="2"/>
  <c r="Q101" i="2"/>
  <c r="R101" i="2"/>
  <c r="S101" i="2"/>
  <c r="T101" i="2"/>
  <c r="A102" i="2"/>
  <c r="M102" i="2"/>
  <c r="N102" i="2"/>
  <c r="O102" i="2"/>
  <c r="P102" i="2"/>
  <c r="Q102" i="2"/>
  <c r="R102" i="2"/>
  <c r="S102" i="2"/>
  <c r="T102" i="2"/>
  <c r="A103" i="2"/>
  <c r="M103" i="2"/>
  <c r="N103" i="2"/>
  <c r="O103" i="2"/>
  <c r="P103" i="2"/>
  <c r="Q103" i="2"/>
  <c r="R103" i="2"/>
  <c r="S103" i="2"/>
  <c r="T103" i="2"/>
  <c r="A104" i="2"/>
  <c r="M104" i="2"/>
  <c r="N104" i="2"/>
  <c r="O104" i="2"/>
  <c r="P104" i="2"/>
  <c r="Q104" i="2"/>
  <c r="R104" i="2"/>
  <c r="S104" i="2"/>
  <c r="T104" i="2"/>
  <c r="A105" i="2"/>
  <c r="M105" i="2"/>
  <c r="N105" i="2"/>
  <c r="O105" i="2"/>
  <c r="P105" i="2"/>
  <c r="Q105" i="2"/>
  <c r="R105" i="2"/>
  <c r="S105" i="2"/>
  <c r="T105" i="2"/>
  <c r="A106" i="2"/>
  <c r="M106" i="2"/>
  <c r="N106" i="2"/>
  <c r="O106" i="2"/>
  <c r="P106" i="2"/>
  <c r="Q106" i="2"/>
  <c r="R106" i="2"/>
  <c r="S106" i="2"/>
  <c r="T106" i="2"/>
  <c r="A107" i="2"/>
  <c r="M107" i="2"/>
  <c r="N107" i="2"/>
  <c r="O107" i="2"/>
  <c r="P107" i="2"/>
  <c r="Q107" i="2"/>
  <c r="R107" i="2"/>
  <c r="S107" i="2"/>
  <c r="T107" i="2"/>
  <c r="A108" i="2"/>
  <c r="M108" i="2"/>
  <c r="N108" i="2"/>
  <c r="O108" i="2"/>
  <c r="P108" i="2"/>
  <c r="Q108" i="2"/>
  <c r="R108" i="2"/>
  <c r="S108" i="2"/>
  <c r="T108" i="2"/>
  <c r="A109" i="2"/>
  <c r="M109" i="2"/>
  <c r="N109" i="2"/>
  <c r="O109" i="2"/>
  <c r="P109" i="2"/>
  <c r="Q109" i="2"/>
  <c r="R109" i="2"/>
  <c r="S109" i="2"/>
  <c r="T109" i="2"/>
  <c r="A110" i="2"/>
  <c r="M110" i="2"/>
  <c r="N110" i="2"/>
  <c r="O110" i="2"/>
  <c r="P110" i="2"/>
  <c r="Q110" i="2"/>
  <c r="R110" i="2"/>
  <c r="S110" i="2"/>
  <c r="T110" i="2"/>
  <c r="A111" i="2"/>
  <c r="M111" i="2"/>
  <c r="N111" i="2"/>
  <c r="O111" i="2"/>
  <c r="P111" i="2"/>
  <c r="Q111" i="2"/>
  <c r="R111" i="2"/>
  <c r="S111" i="2"/>
  <c r="T111" i="2"/>
  <c r="A112" i="2"/>
  <c r="M112" i="2"/>
  <c r="N112" i="2"/>
  <c r="O112" i="2"/>
  <c r="P112" i="2"/>
  <c r="Q112" i="2"/>
  <c r="R112" i="2"/>
  <c r="S112" i="2"/>
  <c r="T112" i="2"/>
  <c r="A113" i="2"/>
  <c r="M113" i="2"/>
  <c r="N113" i="2"/>
  <c r="O113" i="2"/>
  <c r="P113" i="2"/>
  <c r="Q113" i="2"/>
  <c r="R113" i="2"/>
  <c r="S113" i="2"/>
  <c r="T113" i="2"/>
  <c r="A114" i="2"/>
  <c r="M114" i="2"/>
  <c r="N114" i="2"/>
  <c r="O114" i="2"/>
  <c r="P114" i="2"/>
  <c r="Q114" i="2"/>
  <c r="R114" i="2"/>
  <c r="S114" i="2"/>
  <c r="T114" i="2"/>
  <c r="A115" i="2"/>
  <c r="M115" i="2"/>
  <c r="N115" i="2"/>
  <c r="O115" i="2"/>
  <c r="P115" i="2"/>
  <c r="Q115" i="2"/>
  <c r="R115" i="2"/>
  <c r="S115" i="2"/>
  <c r="T115" i="2"/>
  <c r="A116" i="2"/>
  <c r="M116" i="2"/>
  <c r="N116" i="2"/>
  <c r="O116" i="2"/>
  <c r="P116" i="2"/>
  <c r="Q116" i="2"/>
  <c r="R116" i="2"/>
  <c r="S116" i="2"/>
  <c r="T116" i="2"/>
  <c r="A117" i="2"/>
  <c r="M117" i="2"/>
  <c r="N117" i="2"/>
  <c r="O117" i="2"/>
  <c r="P117" i="2"/>
  <c r="Q117" i="2"/>
  <c r="R117" i="2"/>
  <c r="S117" i="2"/>
  <c r="T117" i="2"/>
  <c r="A118" i="2"/>
  <c r="M118" i="2"/>
  <c r="N118" i="2"/>
  <c r="O118" i="2"/>
  <c r="P118" i="2"/>
  <c r="Q118" i="2"/>
  <c r="R118" i="2"/>
  <c r="S118" i="2"/>
  <c r="T118" i="2"/>
  <c r="A119" i="2"/>
  <c r="M119" i="2"/>
  <c r="N119" i="2"/>
  <c r="O119" i="2"/>
  <c r="P119" i="2"/>
  <c r="Q119" i="2"/>
  <c r="R119" i="2"/>
  <c r="S119" i="2"/>
  <c r="T119" i="2"/>
  <c r="A120" i="2"/>
  <c r="M120" i="2"/>
  <c r="N120" i="2"/>
  <c r="O120" i="2"/>
  <c r="P120" i="2"/>
  <c r="Q120" i="2"/>
  <c r="R120" i="2"/>
  <c r="S120" i="2"/>
  <c r="T120" i="2"/>
  <c r="A121" i="2"/>
  <c r="M121" i="2"/>
  <c r="N121" i="2"/>
  <c r="O121" i="2"/>
  <c r="P121" i="2"/>
  <c r="Q121" i="2"/>
  <c r="R121" i="2"/>
  <c r="S121" i="2"/>
  <c r="T121" i="2"/>
  <c r="A122" i="2"/>
  <c r="M122" i="2"/>
  <c r="N122" i="2"/>
  <c r="O122" i="2"/>
  <c r="P122" i="2"/>
  <c r="Q122" i="2"/>
  <c r="R122" i="2"/>
  <c r="S122" i="2"/>
  <c r="T122" i="2"/>
  <c r="A123" i="2"/>
  <c r="M123" i="2"/>
  <c r="N123" i="2"/>
  <c r="O123" i="2"/>
  <c r="P123" i="2"/>
  <c r="Q123" i="2"/>
  <c r="R123" i="2"/>
  <c r="S123" i="2"/>
  <c r="T123" i="2"/>
  <c r="A124" i="2"/>
  <c r="M124" i="2"/>
  <c r="N124" i="2"/>
  <c r="O124" i="2"/>
  <c r="P124" i="2"/>
  <c r="Q124" i="2"/>
  <c r="R124" i="2"/>
  <c r="S124" i="2"/>
  <c r="T124" i="2"/>
  <c r="A125" i="2"/>
  <c r="M125" i="2"/>
  <c r="N125" i="2"/>
  <c r="O125" i="2"/>
  <c r="P125" i="2"/>
  <c r="Q125" i="2"/>
  <c r="R125" i="2"/>
  <c r="S125" i="2"/>
  <c r="T125" i="2"/>
  <c r="A126" i="2"/>
  <c r="M126" i="2"/>
  <c r="N126" i="2"/>
  <c r="O126" i="2"/>
  <c r="P126" i="2"/>
  <c r="Q126" i="2"/>
  <c r="R126" i="2"/>
  <c r="S126" i="2"/>
  <c r="T126" i="2"/>
  <c r="A127" i="2"/>
  <c r="M127" i="2"/>
  <c r="N127" i="2"/>
  <c r="O127" i="2"/>
  <c r="P127" i="2"/>
  <c r="Q127" i="2"/>
  <c r="R127" i="2"/>
  <c r="S127" i="2"/>
  <c r="T127" i="2"/>
  <c r="A128" i="2"/>
  <c r="M128" i="2"/>
  <c r="N128" i="2"/>
  <c r="O128" i="2"/>
  <c r="P128" i="2"/>
  <c r="Q128" i="2"/>
  <c r="R128" i="2"/>
  <c r="S128" i="2"/>
  <c r="T128" i="2"/>
  <c r="A129" i="2"/>
  <c r="M129" i="2"/>
  <c r="N129" i="2"/>
  <c r="O129" i="2"/>
  <c r="P129" i="2"/>
  <c r="Q129" i="2"/>
  <c r="R129" i="2"/>
  <c r="S129" i="2"/>
  <c r="T129" i="2"/>
  <c r="A130" i="2"/>
  <c r="M130" i="2"/>
  <c r="N130" i="2"/>
  <c r="O130" i="2"/>
  <c r="P130" i="2"/>
  <c r="Q130" i="2"/>
  <c r="R130" i="2"/>
  <c r="S130" i="2"/>
  <c r="T130" i="2"/>
  <c r="A131" i="2"/>
  <c r="M131" i="2"/>
  <c r="N131" i="2"/>
  <c r="O131" i="2"/>
  <c r="P131" i="2"/>
  <c r="Q131" i="2"/>
  <c r="R131" i="2"/>
  <c r="S131" i="2"/>
  <c r="T131" i="2"/>
  <c r="A132" i="2"/>
  <c r="M132" i="2"/>
  <c r="N132" i="2"/>
  <c r="O132" i="2"/>
  <c r="P132" i="2"/>
  <c r="Q132" i="2"/>
  <c r="R132" i="2"/>
  <c r="S132" i="2"/>
  <c r="T132" i="2"/>
  <c r="A133" i="2"/>
  <c r="M133" i="2"/>
  <c r="N133" i="2"/>
  <c r="O133" i="2"/>
  <c r="P133" i="2"/>
  <c r="Q133" i="2"/>
  <c r="R133" i="2"/>
  <c r="S133" i="2"/>
  <c r="T133" i="2"/>
  <c r="A134" i="2"/>
  <c r="M134" i="2"/>
  <c r="N134" i="2"/>
  <c r="O134" i="2"/>
  <c r="P134" i="2"/>
  <c r="Q134" i="2"/>
  <c r="R134" i="2"/>
  <c r="S134" i="2"/>
  <c r="T134" i="2"/>
  <c r="A135" i="2"/>
  <c r="M135" i="2"/>
  <c r="N135" i="2"/>
  <c r="O135" i="2"/>
  <c r="P135" i="2"/>
  <c r="Q135" i="2"/>
  <c r="R135" i="2"/>
  <c r="S135" i="2"/>
  <c r="T135" i="2"/>
  <c r="A136" i="2"/>
  <c r="M136" i="2"/>
  <c r="N136" i="2"/>
  <c r="O136" i="2"/>
  <c r="P136" i="2"/>
  <c r="Q136" i="2"/>
  <c r="R136" i="2"/>
  <c r="S136" i="2"/>
  <c r="T136" i="2"/>
  <c r="A137" i="2"/>
  <c r="M137" i="2"/>
  <c r="N137" i="2"/>
  <c r="O137" i="2"/>
  <c r="P137" i="2"/>
  <c r="Q137" i="2"/>
  <c r="R137" i="2"/>
  <c r="S137" i="2"/>
  <c r="T137" i="2"/>
  <c r="A138" i="2"/>
  <c r="M138" i="2"/>
  <c r="N138" i="2"/>
  <c r="O138" i="2"/>
  <c r="P138" i="2"/>
  <c r="Q138" i="2"/>
  <c r="R138" i="2"/>
  <c r="S138" i="2"/>
  <c r="T138" i="2"/>
  <c r="A139" i="2"/>
  <c r="M139" i="2"/>
  <c r="N139" i="2"/>
  <c r="O139" i="2"/>
  <c r="P139" i="2"/>
  <c r="Q139" i="2"/>
  <c r="R139" i="2"/>
  <c r="S139" i="2"/>
  <c r="T139" i="2"/>
  <c r="A140" i="2"/>
  <c r="M140" i="2"/>
  <c r="N140" i="2"/>
  <c r="O140" i="2"/>
  <c r="P140" i="2"/>
  <c r="Q140" i="2"/>
  <c r="R140" i="2"/>
  <c r="S140" i="2"/>
  <c r="T140" i="2"/>
  <c r="A141" i="2"/>
  <c r="M141" i="2"/>
  <c r="N141" i="2"/>
  <c r="O141" i="2"/>
  <c r="P141" i="2"/>
  <c r="Q141" i="2"/>
  <c r="R141" i="2"/>
  <c r="S141" i="2"/>
  <c r="T141" i="2"/>
  <c r="A142" i="2"/>
  <c r="M142" i="2"/>
  <c r="N142" i="2"/>
  <c r="O142" i="2"/>
  <c r="P142" i="2"/>
  <c r="Q142" i="2"/>
  <c r="R142" i="2"/>
  <c r="S142" i="2"/>
  <c r="T142" i="2"/>
  <c r="A143" i="2"/>
  <c r="M143" i="2"/>
  <c r="N143" i="2"/>
  <c r="O143" i="2"/>
  <c r="P143" i="2"/>
  <c r="Q143" i="2"/>
  <c r="R143" i="2"/>
  <c r="S143" i="2"/>
  <c r="T143" i="2"/>
  <c r="A144" i="2"/>
  <c r="M144" i="2"/>
  <c r="N144" i="2"/>
  <c r="O144" i="2"/>
  <c r="P144" i="2"/>
  <c r="Q144" i="2"/>
  <c r="R144" i="2"/>
  <c r="S144" i="2"/>
  <c r="T144" i="2"/>
  <c r="A145" i="2"/>
  <c r="M145" i="2"/>
  <c r="N145" i="2"/>
  <c r="O145" i="2"/>
  <c r="P145" i="2"/>
  <c r="Q145" i="2"/>
  <c r="R145" i="2"/>
  <c r="S145" i="2"/>
  <c r="T145" i="2"/>
  <c r="A146" i="2"/>
  <c r="M146" i="2"/>
  <c r="N146" i="2"/>
  <c r="O146" i="2"/>
  <c r="P146" i="2"/>
  <c r="Q146" i="2"/>
  <c r="R146" i="2"/>
  <c r="S146" i="2"/>
  <c r="T146" i="2"/>
  <c r="A147" i="2"/>
  <c r="M147" i="2"/>
  <c r="N147" i="2"/>
  <c r="O147" i="2"/>
  <c r="P147" i="2"/>
  <c r="Q147" i="2"/>
  <c r="R147" i="2"/>
  <c r="S147" i="2"/>
  <c r="T147" i="2"/>
  <c r="A148" i="2"/>
  <c r="M148" i="2"/>
  <c r="N148" i="2"/>
  <c r="O148" i="2"/>
  <c r="P148" i="2"/>
  <c r="Q148" i="2"/>
  <c r="R148" i="2"/>
  <c r="S148" i="2"/>
  <c r="T148" i="2"/>
  <c r="A149" i="2"/>
  <c r="M149" i="2"/>
  <c r="N149" i="2"/>
  <c r="O149" i="2"/>
  <c r="P149" i="2"/>
  <c r="Q149" i="2"/>
  <c r="R149" i="2"/>
  <c r="S149" i="2"/>
  <c r="T149" i="2"/>
  <c r="A150" i="2"/>
  <c r="M150" i="2"/>
  <c r="N150" i="2"/>
  <c r="O150" i="2"/>
  <c r="P150" i="2"/>
  <c r="Q150" i="2"/>
  <c r="R150" i="2"/>
  <c r="S150" i="2"/>
  <c r="T150" i="2"/>
  <c r="A151" i="2"/>
  <c r="M151" i="2"/>
  <c r="N151" i="2"/>
  <c r="O151" i="2"/>
  <c r="P151" i="2"/>
  <c r="Q151" i="2"/>
  <c r="R151" i="2"/>
  <c r="S151" i="2"/>
  <c r="T151" i="2"/>
  <c r="A152" i="2"/>
  <c r="M152" i="2"/>
  <c r="N152" i="2"/>
  <c r="O152" i="2"/>
  <c r="P152" i="2"/>
  <c r="Q152" i="2"/>
  <c r="R152" i="2"/>
  <c r="S152" i="2"/>
  <c r="T152" i="2"/>
  <c r="A153" i="2"/>
  <c r="M153" i="2"/>
  <c r="N153" i="2"/>
  <c r="O153" i="2"/>
  <c r="P153" i="2"/>
  <c r="Q153" i="2"/>
  <c r="R153" i="2"/>
  <c r="S153" i="2"/>
  <c r="T153" i="2"/>
  <c r="A154" i="2"/>
  <c r="M154" i="2"/>
  <c r="N154" i="2"/>
  <c r="O154" i="2"/>
  <c r="P154" i="2"/>
  <c r="Q154" i="2"/>
  <c r="R154" i="2"/>
  <c r="S154" i="2"/>
  <c r="T154" i="2"/>
  <c r="A155" i="2"/>
  <c r="M155" i="2"/>
  <c r="N155" i="2"/>
  <c r="O155" i="2"/>
  <c r="P155" i="2"/>
  <c r="Q155" i="2"/>
  <c r="R155" i="2"/>
  <c r="S155" i="2"/>
  <c r="T155" i="2"/>
  <c r="A156" i="2"/>
  <c r="M156" i="2"/>
  <c r="N156" i="2"/>
  <c r="O156" i="2"/>
  <c r="P156" i="2"/>
  <c r="Q156" i="2"/>
  <c r="R156" i="2"/>
  <c r="S156" i="2"/>
  <c r="T156" i="2"/>
  <c r="A157" i="2"/>
  <c r="M157" i="2"/>
  <c r="N157" i="2"/>
  <c r="O157" i="2"/>
  <c r="P157" i="2"/>
  <c r="Q157" i="2"/>
  <c r="R157" i="2"/>
  <c r="S157" i="2"/>
  <c r="T157" i="2"/>
  <c r="A158" i="2"/>
  <c r="M158" i="2"/>
  <c r="N158" i="2"/>
  <c r="O158" i="2"/>
  <c r="P158" i="2"/>
  <c r="Q158" i="2"/>
  <c r="R158" i="2"/>
  <c r="S158" i="2"/>
  <c r="T158" i="2"/>
  <c r="A159" i="2"/>
  <c r="M159" i="2"/>
  <c r="N159" i="2"/>
  <c r="O159" i="2"/>
  <c r="P159" i="2"/>
  <c r="Q159" i="2"/>
  <c r="R159" i="2"/>
  <c r="S159" i="2"/>
  <c r="T159" i="2"/>
  <c r="A160" i="2"/>
  <c r="M160" i="2"/>
  <c r="N160" i="2"/>
  <c r="O160" i="2"/>
  <c r="P160" i="2"/>
  <c r="Q160" i="2"/>
  <c r="R160" i="2"/>
  <c r="S160" i="2"/>
  <c r="T160" i="2"/>
  <c r="A161" i="2"/>
  <c r="M161" i="2"/>
  <c r="N161" i="2"/>
  <c r="O161" i="2"/>
  <c r="P161" i="2"/>
  <c r="Q161" i="2"/>
  <c r="R161" i="2"/>
  <c r="S161" i="2"/>
  <c r="T161" i="2"/>
  <c r="A162" i="2"/>
  <c r="M162" i="2"/>
  <c r="N162" i="2"/>
  <c r="O162" i="2"/>
  <c r="P162" i="2"/>
  <c r="Q162" i="2"/>
  <c r="R162" i="2"/>
  <c r="S162" i="2"/>
  <c r="T162" i="2"/>
  <c r="A163" i="2"/>
  <c r="M163" i="2"/>
  <c r="N163" i="2"/>
  <c r="O163" i="2"/>
  <c r="P163" i="2"/>
  <c r="Q163" i="2"/>
  <c r="R163" i="2"/>
  <c r="S163" i="2"/>
  <c r="T163" i="2"/>
  <c r="A164" i="2"/>
  <c r="M164" i="2"/>
  <c r="N164" i="2"/>
  <c r="O164" i="2"/>
  <c r="P164" i="2"/>
  <c r="Q164" i="2"/>
  <c r="R164" i="2"/>
  <c r="S164" i="2"/>
  <c r="T164" i="2"/>
  <c r="A165" i="2"/>
  <c r="M165" i="2"/>
  <c r="N165" i="2"/>
  <c r="O165" i="2"/>
  <c r="P165" i="2"/>
  <c r="Q165" i="2"/>
  <c r="R165" i="2"/>
  <c r="S165" i="2"/>
  <c r="T165" i="2"/>
  <c r="A166" i="2"/>
  <c r="M166" i="2"/>
  <c r="N166" i="2"/>
  <c r="O166" i="2"/>
  <c r="P166" i="2"/>
  <c r="Q166" i="2"/>
  <c r="R166" i="2"/>
  <c r="S166" i="2"/>
  <c r="T166" i="2"/>
  <c r="A167" i="2"/>
  <c r="M167" i="2"/>
  <c r="N167" i="2"/>
  <c r="O167" i="2"/>
  <c r="P167" i="2"/>
  <c r="Q167" i="2"/>
  <c r="R167" i="2"/>
  <c r="S167" i="2"/>
  <c r="T167" i="2"/>
  <c r="A168" i="2"/>
  <c r="M168" i="2"/>
  <c r="N168" i="2"/>
  <c r="O168" i="2"/>
  <c r="P168" i="2"/>
  <c r="Q168" i="2"/>
  <c r="R168" i="2"/>
  <c r="S168" i="2"/>
  <c r="T168" i="2"/>
  <c r="A169" i="2"/>
  <c r="M169" i="2"/>
  <c r="N169" i="2"/>
  <c r="O169" i="2"/>
  <c r="P169" i="2"/>
  <c r="Q169" i="2"/>
  <c r="R169" i="2"/>
  <c r="S169" i="2"/>
  <c r="T169" i="2"/>
  <c r="A170" i="2"/>
  <c r="M170" i="2"/>
  <c r="N170" i="2"/>
  <c r="O170" i="2"/>
  <c r="P170" i="2"/>
  <c r="Q170" i="2"/>
  <c r="R170" i="2"/>
  <c r="S170" i="2"/>
  <c r="T170" i="2"/>
  <c r="A171" i="2"/>
  <c r="M171" i="2"/>
  <c r="N171" i="2"/>
  <c r="O171" i="2"/>
  <c r="P171" i="2"/>
  <c r="Q171" i="2"/>
  <c r="R171" i="2"/>
  <c r="S171" i="2"/>
  <c r="T171" i="2"/>
  <c r="A172" i="2"/>
  <c r="M172" i="2"/>
  <c r="N172" i="2"/>
  <c r="O172" i="2"/>
  <c r="P172" i="2"/>
  <c r="Q172" i="2"/>
  <c r="R172" i="2"/>
  <c r="S172" i="2"/>
  <c r="T172" i="2"/>
  <c r="A4" i="3"/>
  <c r="J4" i="3"/>
  <c r="K4" i="3"/>
  <c r="L4" i="3"/>
  <c r="M4" i="3"/>
  <c r="N4" i="3"/>
  <c r="A5" i="3"/>
  <c r="J5" i="3"/>
  <c r="K5" i="3"/>
  <c r="L5" i="3"/>
  <c r="M5" i="3"/>
  <c r="N5" i="3"/>
  <c r="A6" i="3"/>
  <c r="J6" i="3"/>
  <c r="K6" i="3"/>
  <c r="L6" i="3"/>
  <c r="M6" i="3"/>
  <c r="N6" i="3"/>
  <c r="A7" i="3"/>
  <c r="J7" i="3"/>
  <c r="K7" i="3"/>
  <c r="L7" i="3"/>
  <c r="M7" i="3"/>
  <c r="N7" i="3"/>
  <c r="A8" i="3"/>
  <c r="J8" i="3"/>
  <c r="K8" i="3"/>
  <c r="L8" i="3"/>
  <c r="M8" i="3"/>
  <c r="N8" i="3"/>
  <c r="A9" i="3"/>
  <c r="J9" i="3"/>
  <c r="K9" i="3"/>
  <c r="L9" i="3"/>
  <c r="M9" i="3"/>
  <c r="N9" i="3"/>
  <c r="A10" i="3"/>
  <c r="J10" i="3"/>
  <c r="K10" i="3"/>
  <c r="L10" i="3"/>
  <c r="M10" i="3"/>
  <c r="N10" i="3"/>
  <c r="A11" i="3"/>
  <c r="J11" i="3"/>
  <c r="K11" i="3"/>
  <c r="L11" i="3"/>
  <c r="M11" i="3"/>
  <c r="N11" i="3"/>
  <c r="A12" i="3"/>
  <c r="J12" i="3"/>
  <c r="K12" i="3"/>
  <c r="L12" i="3"/>
  <c r="M12" i="3"/>
  <c r="N12" i="3"/>
  <c r="A13" i="3"/>
  <c r="J13" i="3"/>
  <c r="K13" i="3"/>
  <c r="L13" i="3"/>
  <c r="M13" i="3"/>
  <c r="N13" i="3"/>
  <c r="A14" i="3"/>
  <c r="J14" i="3"/>
  <c r="K14" i="3"/>
  <c r="L14" i="3"/>
  <c r="M14" i="3"/>
  <c r="N14" i="3"/>
  <c r="A15" i="3"/>
  <c r="J15" i="3"/>
  <c r="K15" i="3"/>
  <c r="L15" i="3"/>
  <c r="M15" i="3"/>
  <c r="N15" i="3"/>
  <c r="A16" i="3"/>
  <c r="J16" i="3"/>
  <c r="K16" i="3"/>
  <c r="L16" i="3"/>
  <c r="M16" i="3"/>
  <c r="N16" i="3"/>
  <c r="A17" i="3"/>
  <c r="J17" i="3"/>
  <c r="K17" i="3"/>
  <c r="L17" i="3"/>
  <c r="M17" i="3"/>
  <c r="N17" i="3"/>
  <c r="A18" i="3"/>
  <c r="J18" i="3"/>
  <c r="K18" i="3"/>
  <c r="L18" i="3"/>
  <c r="M18" i="3"/>
  <c r="N18" i="3"/>
  <c r="A19" i="3"/>
  <c r="J19" i="3"/>
  <c r="K19" i="3"/>
  <c r="L19" i="3"/>
  <c r="M19" i="3"/>
  <c r="N19" i="3"/>
  <c r="A20" i="3"/>
  <c r="J20" i="3"/>
  <c r="K20" i="3"/>
  <c r="L20" i="3"/>
  <c r="M20" i="3"/>
  <c r="N20" i="3"/>
  <c r="A21" i="3"/>
  <c r="J21" i="3"/>
  <c r="K21" i="3"/>
  <c r="L21" i="3"/>
  <c r="M21" i="3"/>
  <c r="N21" i="3"/>
  <c r="A22" i="3"/>
  <c r="J22" i="3"/>
  <c r="K22" i="3"/>
  <c r="L22" i="3"/>
  <c r="M22" i="3"/>
  <c r="N22" i="3"/>
  <c r="A23" i="3"/>
  <c r="J23" i="3"/>
  <c r="K23" i="3"/>
  <c r="L23" i="3"/>
  <c r="M23" i="3"/>
  <c r="N23" i="3"/>
  <c r="A24" i="3"/>
  <c r="J24" i="3"/>
  <c r="K24" i="3"/>
  <c r="L24" i="3"/>
  <c r="M24" i="3"/>
  <c r="N24" i="3"/>
  <c r="A25" i="3"/>
  <c r="J25" i="3"/>
  <c r="K25" i="3"/>
  <c r="L25" i="3"/>
  <c r="M25" i="3"/>
  <c r="N25" i="3"/>
  <c r="A26" i="3"/>
  <c r="J26" i="3"/>
  <c r="K26" i="3"/>
  <c r="L26" i="3"/>
  <c r="M26" i="3"/>
  <c r="N26" i="3"/>
  <c r="A27" i="3"/>
  <c r="J27" i="3"/>
  <c r="K27" i="3"/>
  <c r="L27" i="3"/>
  <c r="M27" i="3"/>
  <c r="N27" i="3"/>
  <c r="A28" i="3"/>
  <c r="J28" i="3"/>
  <c r="K28" i="3"/>
  <c r="L28" i="3"/>
  <c r="M28" i="3"/>
  <c r="N28" i="3"/>
  <c r="A29" i="3"/>
  <c r="J29" i="3"/>
  <c r="K29" i="3"/>
  <c r="L29" i="3"/>
  <c r="M29" i="3"/>
  <c r="N29" i="3"/>
  <c r="A30" i="3"/>
  <c r="J30" i="3"/>
  <c r="K30" i="3"/>
  <c r="L30" i="3"/>
  <c r="M30" i="3"/>
  <c r="N30" i="3"/>
  <c r="A31" i="3"/>
  <c r="J31" i="3"/>
  <c r="K31" i="3"/>
  <c r="L31" i="3"/>
  <c r="M31" i="3"/>
  <c r="N31" i="3"/>
  <c r="A32" i="3"/>
  <c r="J32" i="3"/>
  <c r="K32" i="3"/>
  <c r="L32" i="3"/>
  <c r="M32" i="3"/>
  <c r="N32" i="3"/>
  <c r="A33" i="3"/>
  <c r="J33" i="3"/>
  <c r="K33" i="3"/>
  <c r="L33" i="3"/>
  <c r="M33" i="3"/>
  <c r="N33" i="3"/>
  <c r="A34" i="3"/>
  <c r="J34" i="3"/>
  <c r="K34" i="3"/>
  <c r="L34" i="3"/>
  <c r="M34" i="3"/>
  <c r="N34" i="3"/>
  <c r="A35" i="3"/>
  <c r="J35" i="3"/>
  <c r="K35" i="3"/>
  <c r="L35" i="3"/>
  <c r="M35" i="3"/>
  <c r="N35" i="3"/>
  <c r="A36" i="3"/>
  <c r="J36" i="3"/>
  <c r="K36" i="3"/>
  <c r="L36" i="3"/>
  <c r="M36" i="3"/>
  <c r="N36" i="3"/>
  <c r="A37" i="3"/>
  <c r="J37" i="3"/>
  <c r="K37" i="3"/>
  <c r="L37" i="3"/>
  <c r="M37" i="3"/>
  <c r="N37" i="3"/>
  <c r="A38" i="3"/>
  <c r="J38" i="3"/>
  <c r="K38" i="3"/>
  <c r="L38" i="3"/>
  <c r="M38" i="3"/>
  <c r="N38" i="3"/>
  <c r="A39" i="3"/>
  <c r="J39" i="3"/>
  <c r="K39" i="3"/>
  <c r="L39" i="3"/>
  <c r="M39" i="3"/>
  <c r="N39" i="3"/>
  <c r="A40" i="3"/>
  <c r="J40" i="3"/>
  <c r="K40" i="3"/>
  <c r="L40" i="3"/>
  <c r="M40" i="3"/>
  <c r="N40" i="3"/>
  <c r="A41" i="3"/>
  <c r="J41" i="3"/>
  <c r="K41" i="3"/>
  <c r="L41" i="3"/>
  <c r="M41" i="3"/>
  <c r="N41" i="3"/>
  <c r="A42" i="3"/>
  <c r="J42" i="3"/>
  <c r="K42" i="3"/>
  <c r="L42" i="3"/>
  <c r="M42" i="3"/>
  <c r="N42" i="3"/>
  <c r="A43" i="3"/>
  <c r="J43" i="3"/>
  <c r="K43" i="3"/>
  <c r="L43" i="3"/>
  <c r="M43" i="3"/>
  <c r="N43" i="3"/>
  <c r="A44" i="3"/>
  <c r="J44" i="3"/>
  <c r="K44" i="3"/>
  <c r="L44" i="3"/>
  <c r="M44" i="3"/>
  <c r="N44" i="3"/>
  <c r="A45" i="3"/>
  <c r="J45" i="3"/>
  <c r="K45" i="3"/>
  <c r="L45" i="3"/>
  <c r="M45" i="3"/>
  <c r="N45" i="3"/>
  <c r="A46" i="3"/>
  <c r="J46" i="3"/>
  <c r="K46" i="3"/>
  <c r="L46" i="3"/>
  <c r="M46" i="3"/>
  <c r="N46" i="3"/>
  <c r="A47" i="3"/>
  <c r="J47" i="3"/>
  <c r="K47" i="3"/>
  <c r="L47" i="3"/>
  <c r="M47" i="3"/>
  <c r="N47" i="3"/>
  <c r="A48" i="3"/>
  <c r="J48" i="3"/>
  <c r="K48" i="3"/>
  <c r="L48" i="3"/>
  <c r="M48" i="3"/>
  <c r="N48" i="3"/>
  <c r="A49" i="3"/>
  <c r="J49" i="3"/>
  <c r="K49" i="3"/>
  <c r="L49" i="3"/>
  <c r="M49" i="3"/>
  <c r="N49" i="3"/>
  <c r="A50" i="3"/>
  <c r="J50" i="3"/>
  <c r="K50" i="3"/>
  <c r="L50" i="3"/>
  <c r="M50" i="3"/>
  <c r="N50" i="3"/>
  <c r="A51" i="3"/>
  <c r="J51" i="3"/>
  <c r="K51" i="3"/>
  <c r="L51" i="3"/>
  <c r="M51" i="3"/>
  <c r="N51" i="3"/>
  <c r="A52" i="3"/>
  <c r="J52" i="3"/>
  <c r="K52" i="3"/>
  <c r="L52" i="3"/>
  <c r="M52" i="3"/>
  <c r="N52" i="3"/>
  <c r="A53" i="3"/>
  <c r="J53" i="3"/>
  <c r="K53" i="3"/>
  <c r="L53" i="3"/>
  <c r="M53" i="3"/>
  <c r="N53" i="3"/>
  <c r="A54" i="3"/>
  <c r="J54" i="3"/>
  <c r="K54" i="3"/>
  <c r="L54" i="3"/>
  <c r="M54" i="3"/>
  <c r="N54" i="3"/>
  <c r="A55" i="3"/>
  <c r="J55" i="3"/>
  <c r="K55" i="3"/>
  <c r="L55" i="3"/>
  <c r="M55" i="3"/>
  <c r="N55" i="3"/>
  <c r="A56" i="3"/>
  <c r="J56" i="3"/>
  <c r="K56" i="3"/>
  <c r="L56" i="3"/>
  <c r="M56" i="3"/>
  <c r="N56" i="3"/>
  <c r="A57" i="3"/>
  <c r="J57" i="3"/>
  <c r="K57" i="3"/>
  <c r="L57" i="3"/>
  <c r="M57" i="3"/>
  <c r="N57" i="3"/>
  <c r="A58" i="3"/>
  <c r="J58" i="3"/>
  <c r="K58" i="3"/>
  <c r="L58" i="3"/>
  <c r="M58" i="3"/>
  <c r="N58" i="3"/>
  <c r="A59" i="3"/>
  <c r="J59" i="3"/>
  <c r="K59" i="3"/>
  <c r="L59" i="3"/>
  <c r="M59" i="3"/>
  <c r="N59" i="3"/>
  <c r="A60" i="3"/>
  <c r="J60" i="3"/>
  <c r="K60" i="3"/>
  <c r="L60" i="3"/>
  <c r="M60" i="3"/>
  <c r="N60" i="3"/>
  <c r="A61" i="3"/>
  <c r="J61" i="3"/>
  <c r="K61" i="3"/>
  <c r="L61" i="3"/>
  <c r="M61" i="3"/>
  <c r="N61" i="3"/>
  <c r="A62" i="3"/>
  <c r="J62" i="3"/>
  <c r="K62" i="3"/>
  <c r="L62" i="3"/>
  <c r="M62" i="3"/>
  <c r="N62" i="3"/>
  <c r="A63" i="3"/>
  <c r="J63" i="3"/>
  <c r="K63" i="3"/>
  <c r="L63" i="3"/>
  <c r="M63" i="3"/>
  <c r="N63" i="3"/>
  <c r="A64" i="3"/>
  <c r="J64" i="3"/>
  <c r="K64" i="3"/>
  <c r="L64" i="3"/>
  <c r="M64" i="3"/>
  <c r="N64" i="3"/>
  <c r="A65" i="3"/>
  <c r="J65" i="3"/>
  <c r="K65" i="3"/>
  <c r="L65" i="3"/>
  <c r="M65" i="3"/>
  <c r="N65" i="3"/>
  <c r="A66" i="3"/>
  <c r="J66" i="3"/>
  <c r="K66" i="3"/>
  <c r="L66" i="3"/>
  <c r="M66" i="3"/>
  <c r="N66" i="3"/>
  <c r="A67" i="3"/>
  <c r="J67" i="3"/>
  <c r="K67" i="3"/>
  <c r="L67" i="3"/>
  <c r="M67" i="3"/>
  <c r="N67" i="3"/>
  <c r="A68" i="3"/>
  <c r="J68" i="3"/>
  <c r="K68" i="3"/>
  <c r="L68" i="3"/>
  <c r="M68" i="3"/>
  <c r="N68" i="3"/>
  <c r="A69" i="3"/>
  <c r="J69" i="3"/>
  <c r="K69" i="3"/>
  <c r="L69" i="3"/>
  <c r="M69" i="3"/>
  <c r="N69" i="3"/>
  <c r="A70" i="3"/>
  <c r="J70" i="3"/>
  <c r="K70" i="3"/>
  <c r="L70" i="3"/>
  <c r="M70" i="3"/>
  <c r="N70" i="3"/>
  <c r="A71" i="3"/>
  <c r="J71" i="3"/>
  <c r="K71" i="3"/>
  <c r="L71" i="3"/>
  <c r="M71" i="3"/>
  <c r="N71" i="3"/>
  <c r="A72" i="3"/>
  <c r="J72" i="3"/>
  <c r="K72" i="3"/>
  <c r="L72" i="3"/>
  <c r="M72" i="3"/>
  <c r="N72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</calcChain>
</file>

<file path=xl/sharedStrings.xml><?xml version="1.0" encoding="utf-8"?>
<sst xmlns="http://schemas.openxmlformats.org/spreadsheetml/2006/main" count="6902" uniqueCount="3692">
  <si>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</si>
  <si>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</si>
  <si>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</si>
  <si>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</si>
  <si>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</si>
  <si>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</si>
  <si>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</si>
  <si>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</si>
  <si>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Acrylic NT 7X20</t>
  </si>
  <si>
    <t>Acrylic NT 7X25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</si>
  <si>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</si>
  <si>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</si>
  <si>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</si>
  <si>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</si>
  <si>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</si>
  <si>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</si>
  <si>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</si>
  <si>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</si>
  <si>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</si>
  <si>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</si>
  <si>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</si>
  <si>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</si>
  <si>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</si>
  <si>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</si>
  <si>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</si>
  <si>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</si>
  <si>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</si>
  <si>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</si>
  <si>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</si>
  <si>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</si>
  <si>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</si>
  <si>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</si>
  <si>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</si>
  <si>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</si>
  <si>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</si>
  <si>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</si>
  <si>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</si>
  <si>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</si>
  <si>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</si>
  <si>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</si>
  <si>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</si>
  <si>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</si>
  <si>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</si>
  <si>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</si>
  <si>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</si>
  <si>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</si>
  <si>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</si>
  <si>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</si>
  <si>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</si>
  <si>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</si>
  <si>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</si>
  <si>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</si>
  <si>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</si>
  <si>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</si>
  <si>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</si>
  <si>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</si>
  <si>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</si>
  <si>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</si>
  <si>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</si>
  <si>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</si>
  <si>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</si>
  <si>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</si>
  <si>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</si>
  <si>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</si>
  <si>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</si>
  <si>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</si>
  <si>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</si>
  <si>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</si>
  <si>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</si>
  <si>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</si>
  <si>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</si>
  <si>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</si>
  <si>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</si>
  <si>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</si>
  <si>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</si>
  <si>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</si>
  <si>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</si>
  <si>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</si>
  <si>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</si>
  <si>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</si>
  <si>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</si>
  <si>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</si>
  <si>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</si>
  <si>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</si>
  <si>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</si>
  <si>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</si>
  <si>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</si>
  <si>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</si>
  <si>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</si>
  <si>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</si>
  <si>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</si>
  <si>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</si>
  <si>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</si>
  <si>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</si>
  <si>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</si>
  <si>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</si>
  <si>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</si>
  <si>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</si>
  <si>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</si>
  <si>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</si>
  <si>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</si>
  <si>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</si>
  <si>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</si>
  <si>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</si>
  <si>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</si>
  <si>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</si>
  <si>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</si>
  <si>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</si>
  <si>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</si>
  <si>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</si>
  <si>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</si>
  <si>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</si>
  <si>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</si>
  <si>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</si>
  <si>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</si>
  <si>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</si>
  <si>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</si>
  <si>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</si>
  <si>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</si>
  <si>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</si>
  <si>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</si>
  <si>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</si>
  <si>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</si>
  <si>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</si>
  <si>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</si>
  <si>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</si>
  <si>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</si>
  <si>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</si>
  <si>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</si>
  <si>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</si>
  <si>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</si>
  <si>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</si>
  <si>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</si>
  <si>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</si>
  <si>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</si>
  <si>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</si>
  <si>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</si>
  <si>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</si>
  <si>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</si>
  <si>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</si>
  <si>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</si>
  <si>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</si>
  <si>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</si>
  <si>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</si>
  <si>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</si>
  <si>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</si>
  <si>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</si>
  <si>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</si>
  <si>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</si>
  <si>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</si>
  <si>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</si>
  <si>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</si>
  <si>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</si>
  <si>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</si>
  <si>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</si>
  <si>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</si>
  <si>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</si>
  <si>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</si>
  <si>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</si>
  <si>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</si>
  <si>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</si>
  <si>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</si>
  <si>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</si>
  <si>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</si>
  <si>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</si>
  <si>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</si>
  <si>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</si>
  <si>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</si>
  <si>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</si>
  <si>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</si>
  <si>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</si>
  <si>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</si>
  <si>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</si>
  <si>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</si>
  <si>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</si>
  <si>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</si>
  <si>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</si>
  <si>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</si>
  <si>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</si>
  <si>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</si>
  <si>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</si>
  <si>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</si>
  <si>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</si>
  <si>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</si>
  <si>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</si>
  <si>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</si>
  <si>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</si>
  <si>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6 ls</t>
  </si>
  <si>
    <t>120 pc</t>
  </si>
  <si>
    <t>Asahan meja 5528</t>
  </si>
  <si>
    <t>180 pc</t>
  </si>
  <si>
    <t>36 pc</t>
  </si>
  <si>
    <t>144 pc</t>
  </si>
  <si>
    <t>Asahan meja 8803</t>
  </si>
  <si>
    <t>Asahan meja LK 10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</si>
  <si>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</si>
  <si>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</si>
  <si>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</si>
  <si>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</si>
  <si>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</si>
  <si>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</si>
  <si>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</si>
  <si>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</si>
  <si>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</si>
  <si>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</si>
  <si>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</si>
  <si>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</si>
  <si>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</si>
  <si>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</si>
  <si>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</si>
  <si>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</si>
  <si>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</si>
  <si>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</si>
  <si>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</si>
  <si>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</si>
  <si>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</si>
  <si>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</si>
  <si>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</si>
  <si>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</si>
  <si>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</si>
  <si>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</si>
  <si>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</si>
  <si>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</si>
  <si>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</si>
  <si>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</si>
  <si>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</si>
  <si>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</si>
  <si>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</si>
  <si>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</si>
  <si>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</si>
  <si>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</si>
  <si>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</si>
  <si>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</si>
  <si>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</si>
  <si>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</si>
  <si>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</si>
  <si>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</si>
  <si>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</si>
  <si>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</si>
  <si>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</si>
  <si>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</si>
  <si>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</si>
  <si>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</si>
  <si>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</si>
  <si>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</si>
  <si>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</si>
  <si>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</si>
  <si>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</si>
  <si>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</si>
  <si>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</si>
  <si>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</si>
  <si>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</si>
  <si>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</si>
  <si>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</si>
  <si>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</si>
  <si>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</si>
  <si>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</si>
  <si>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</si>
  <si>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</si>
  <si>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</si>
  <si>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</si>
  <si>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</si>
  <si>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</si>
  <si>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</si>
  <si>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</si>
  <si>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</si>
  <si>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</si>
  <si>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</si>
  <si>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</si>
  <si>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</si>
  <si>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</si>
  <si>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</si>
  <si>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</si>
  <si>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</si>
  <si>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</si>
  <si>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</si>
  <si>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</si>
  <si>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</si>
  <si>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</si>
  <si>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</si>
  <si>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</si>
  <si>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</si>
  <si>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</si>
  <si>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</si>
  <si>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</si>
  <si>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</si>
  <si>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LKF M1</t>
  </si>
  <si>
    <t>Balon FS love love LKF 3200 M11</t>
  </si>
  <si>
    <t>Balon FS polkadot Lkf 3200 PW</t>
  </si>
  <si>
    <t>Balon LKF 3200 M4</t>
  </si>
  <si>
    <t>Balon LMP 2200</t>
  </si>
  <si>
    <t>Balon metalik HB LMS 2800 HB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</si>
  <si>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</si>
  <si>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</si>
  <si>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</si>
  <si>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</si>
  <si>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</si>
  <si>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</si>
  <si>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</si>
  <si>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smile kuning LKS 3200 SK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</si>
  <si>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</si>
  <si>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</si>
  <si>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</si>
  <si>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</si>
  <si>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</si>
  <si>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</si>
  <si>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</si>
  <si>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</si>
  <si>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</si>
  <si>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</si>
  <si>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</si>
  <si>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</si>
  <si>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</si>
  <si>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</si>
  <si>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</si>
  <si>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</si>
  <si>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</si>
  <si>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</si>
  <si>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</si>
  <si>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</si>
  <si>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</si>
  <si>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</si>
  <si>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</si>
  <si>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</si>
  <si>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</si>
  <si>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</si>
  <si>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</si>
  <si>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</si>
  <si>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</si>
  <si>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</si>
  <si>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</si>
  <si>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</si>
  <si>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</si>
  <si>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</si>
  <si>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</si>
  <si>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</si>
  <si>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</si>
  <si>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</si>
  <si>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</si>
  <si>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</si>
  <si>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</si>
  <si>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</si>
  <si>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BT 21</t>
  </si>
  <si>
    <t>Bk mewarnai HTL 600-650</t>
  </si>
  <si>
    <t>160 ls</t>
  </si>
  <si>
    <t>Bk mewarnai jumbo 4 seri IF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</si>
  <si>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</si>
  <si>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</si>
  <si>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</si>
  <si>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</si>
  <si>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</si>
  <si>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</si>
  <si>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</si>
  <si>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</si>
  <si>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</si>
  <si>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</si>
  <si>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</si>
  <si>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A5-120 Tab</t>
  </si>
  <si>
    <t>110 pc</t>
  </si>
  <si>
    <t>Bk/ NB Spiral A6-120 Tab</t>
  </si>
  <si>
    <t>Block note enter Spiral 404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</si>
  <si>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</si>
  <si>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</si>
  <si>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</si>
  <si>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</si>
  <si>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</si>
  <si>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</si>
  <si>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</si>
  <si>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</si>
  <si>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</si>
  <si>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</si>
  <si>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</si>
  <si>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 Slip A5 Sika Campus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</si>
  <si>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</si>
  <si>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</si>
  <si>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</si>
  <si>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</si>
  <si>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</si>
  <si>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</si>
  <si>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</si>
  <si>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</si>
  <si>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</si>
  <si>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</si>
  <si>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</si>
  <si>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</si>
  <si>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</si>
  <si>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</si>
  <si>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</si>
  <si>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</si>
  <si>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</si>
  <si>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</si>
  <si>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</si>
  <si>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</si>
  <si>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</si>
  <si>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</si>
  <si>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</si>
  <si>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</si>
  <si>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</si>
  <si>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</si>
  <si>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</si>
  <si>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</si>
  <si>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</si>
  <si>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</si>
  <si>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</si>
  <si>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</si>
  <si>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</si>
  <si>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</si>
  <si>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</si>
  <si>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</si>
  <si>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</si>
  <si>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</si>
  <si>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</si>
  <si>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</si>
  <si>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</si>
  <si>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</si>
  <si>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</si>
  <si>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</si>
  <si>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</si>
  <si>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</si>
  <si>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</si>
  <si>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</si>
  <si>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</si>
  <si>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</si>
  <si>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</si>
  <si>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</si>
  <si>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</si>
  <si>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</si>
  <si>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</si>
  <si>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</si>
  <si>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</si>
  <si>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</si>
  <si>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768 Hk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</si>
  <si>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</si>
  <si>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</si>
  <si>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</si>
  <si>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</si>
  <si>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</si>
  <si>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</si>
  <si>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</si>
  <si>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</si>
  <si>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</si>
  <si>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</si>
  <si>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</si>
  <si>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</si>
  <si>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</si>
  <si>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</si>
  <si>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</si>
  <si>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</si>
  <si>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</si>
  <si>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</si>
  <si>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</si>
  <si>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</si>
  <si>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</si>
  <si>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</si>
  <si>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</si>
  <si>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</si>
  <si>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</si>
  <si>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</si>
  <si>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</si>
  <si>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</si>
  <si>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</si>
  <si>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</si>
  <si>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</si>
  <si>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</si>
  <si>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</si>
  <si>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</si>
  <si>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</si>
  <si>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</si>
  <si>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</si>
  <si>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</si>
  <si>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</si>
  <si>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</si>
  <si>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</si>
  <si>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</si>
  <si>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</si>
  <si>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</si>
  <si>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</si>
  <si>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</si>
  <si>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</si>
  <si>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</si>
  <si>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</si>
  <si>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</si>
  <si>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Bp gell GLP SQ 01 12w</t>
  </si>
  <si>
    <t>Bp gell Gp 1016 gold</t>
  </si>
  <si>
    <t>Bp gell Gp 1016 silver</t>
  </si>
  <si>
    <t>Bp gell HS 1215</t>
  </si>
  <si>
    <t>200 set</t>
  </si>
  <si>
    <t>90 dos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</si>
  <si>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</si>
  <si>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</si>
  <si>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</si>
  <si>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</si>
  <si>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</si>
  <si>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</si>
  <si>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</si>
  <si>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</si>
  <si>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</si>
  <si>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</si>
  <si>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</si>
  <si>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</si>
  <si>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</si>
  <si>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</si>
  <si>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Gp 9112(1)/ 9006(10)/ 9101(2)</t>
  </si>
  <si>
    <t>Bp Hapus 1302/ 3301</t>
  </si>
  <si>
    <t>Bp Hapus 6636(1)</t>
  </si>
  <si>
    <t>Bp Hapus 687/ 688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</si>
  <si>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</si>
  <si>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</si>
  <si>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</si>
  <si>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</si>
  <si>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</si>
  <si>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</si>
  <si>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</si>
  <si>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</si>
  <si>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</si>
  <si>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</si>
  <si>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</si>
  <si>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</si>
  <si>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</si>
  <si>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</si>
  <si>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</si>
  <si>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</si>
  <si>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</si>
  <si>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</si>
  <si>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24 gr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</si>
  <si>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</si>
  <si>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</si>
  <si>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</si>
  <si>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</si>
  <si>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</si>
  <si>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</si>
  <si>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</si>
  <si>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</si>
  <si>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</si>
  <si>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</si>
  <si>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</si>
  <si>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</si>
  <si>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</si>
  <si>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</si>
  <si>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</si>
  <si>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</si>
  <si>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</si>
  <si>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</si>
  <si>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</si>
  <si>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</si>
  <si>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</si>
  <si>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</si>
  <si>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</si>
  <si>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</si>
  <si>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</si>
  <si>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</si>
  <si>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</si>
  <si>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</si>
  <si>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</si>
  <si>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</si>
  <si>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</si>
  <si>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</si>
  <si>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</si>
  <si>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</si>
  <si>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</si>
  <si>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</si>
  <si>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</si>
  <si>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</si>
  <si>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</si>
  <si>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</si>
  <si>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</si>
  <si>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</si>
  <si>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</si>
  <si>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</si>
  <si>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</si>
  <si>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</si>
  <si>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</si>
  <si>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</si>
  <si>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</si>
  <si>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</si>
  <si>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</si>
  <si>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</si>
  <si>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</si>
  <si>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</si>
  <si>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</si>
  <si>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</si>
  <si>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</si>
  <si>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</si>
  <si>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</si>
  <si>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</si>
  <si>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</si>
  <si>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</si>
  <si>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</si>
  <si>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</si>
  <si>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</si>
  <si>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</si>
  <si>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</si>
  <si>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</si>
  <si>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</si>
  <si>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</si>
  <si>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</si>
  <si>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</si>
  <si>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</si>
  <si>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</si>
  <si>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</si>
  <si>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</si>
  <si>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</si>
  <si>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</si>
  <si>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</si>
  <si>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</si>
  <si>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</si>
  <si>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</si>
  <si>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</si>
  <si>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</si>
  <si>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B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</si>
  <si>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</si>
  <si>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</si>
  <si>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</si>
  <si>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</si>
  <si>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</si>
  <si>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</si>
  <si>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</si>
  <si>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</si>
  <si>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</si>
  <si>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K B Hj P</t>
  </si>
  <si>
    <t>Cat air 110 Polar</t>
  </si>
  <si>
    <t>18 ls</t>
  </si>
  <si>
    <t>Cat air 120 Polar</t>
  </si>
  <si>
    <t>Catur magnit TNT AO32</t>
  </si>
  <si>
    <t>192 pc</t>
  </si>
  <si>
    <t>CD 3680 besar</t>
  </si>
  <si>
    <t>CD Bag bola TNT 274</t>
  </si>
  <si>
    <t>800 pc</t>
  </si>
  <si>
    <t>CD Bag Disney TNT 277</t>
  </si>
  <si>
    <t>Celengan XL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</si>
  <si>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</si>
  <si>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</si>
  <si>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</si>
  <si>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</si>
  <si>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</si>
  <si>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</si>
  <si>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</si>
  <si>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</si>
  <si>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</si>
  <si>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</si>
  <si>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</si>
  <si>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</si>
  <si>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</si>
  <si>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</si>
  <si>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</si>
  <si>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</si>
  <si>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</si>
  <si>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</si>
  <si>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</si>
  <si>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</si>
  <si>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</si>
  <si>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</si>
  <si>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</si>
  <si>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</si>
  <si>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</si>
  <si>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</si>
  <si>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</si>
  <si>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</si>
  <si>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</si>
  <si>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</si>
  <si>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</si>
  <si>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</si>
  <si>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</si>
  <si>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</si>
  <si>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</si>
  <si>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</si>
  <si>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</si>
  <si>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</si>
  <si>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</si>
  <si>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</si>
  <si>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</si>
  <si>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</si>
  <si>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</si>
  <si>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</si>
  <si>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</si>
  <si>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</si>
  <si>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</si>
  <si>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Clipboard kayu Candy (kotak)</t>
  </si>
  <si>
    <t>CoinBank 8811-8815 | music AB</t>
  </si>
  <si>
    <t>48 pc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</si>
  <si>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</si>
  <si>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</si>
  <si>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</si>
  <si>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</si>
  <si>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</si>
  <si>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</si>
  <si>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</si>
  <si>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</si>
  <si>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</si>
  <si>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</si>
  <si>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</si>
  <si>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</si>
  <si>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</si>
  <si>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</si>
  <si>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</si>
  <si>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</si>
  <si>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</si>
  <si>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</si>
  <si>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</si>
  <si>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</si>
  <si>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</si>
  <si>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</si>
  <si>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</si>
  <si>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</si>
  <si>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</si>
  <si>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</si>
  <si>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</si>
  <si>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</si>
  <si>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</si>
  <si>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</si>
  <si>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</si>
  <si>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</si>
  <si>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</si>
  <si>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</si>
  <si>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</si>
  <si>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</si>
  <si>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</si>
  <si>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</si>
  <si>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</si>
  <si>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</si>
  <si>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</si>
  <si>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</si>
  <si>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120 bh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</si>
  <si>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</si>
  <si>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</si>
  <si>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</si>
  <si>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</si>
  <si>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</si>
  <si>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</si>
  <si>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</si>
  <si>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</si>
  <si>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</si>
  <si>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</si>
  <si>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</si>
  <si>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</si>
  <si>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</si>
  <si>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</si>
  <si>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</si>
  <si>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</si>
  <si>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</si>
  <si>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</si>
  <si>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</si>
  <si>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</si>
  <si>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</si>
  <si>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</si>
  <si>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</si>
  <si>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</si>
  <si>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</si>
  <si>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</si>
  <si>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</si>
  <si>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</si>
  <si>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</si>
  <si>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</si>
  <si>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</si>
  <si>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</si>
  <si>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microtop 700</t>
  </si>
  <si>
    <t>Dispenser Mini+Refill 20st</t>
  </si>
  <si>
    <t>400 set</t>
  </si>
  <si>
    <t>Dispenser plakband plastik A 805</t>
  </si>
  <si>
    <t>24 pc</t>
  </si>
  <si>
    <t>Dispenser polar MN 305 (F)</t>
  </si>
  <si>
    <t>Dispenser SRM 2066 (faktur)</t>
  </si>
  <si>
    <t>Dispenser SY 9013 (97013) Harry potter</t>
  </si>
  <si>
    <t>Dispenser Tape TZ 52048</t>
  </si>
  <si>
    <t>Dispenser Tape Vanco Di 32</t>
  </si>
  <si>
    <t>Dispenser TF 100</t>
  </si>
  <si>
    <t>Dispenser Topla 801</t>
  </si>
  <si>
    <t>Dispenser Topla 805</t>
  </si>
  <si>
    <t>Dispenser Van Art 20030</t>
  </si>
  <si>
    <t>Document bag File F 001</t>
  </si>
  <si>
    <t>Dok CHp 20 Florecion/ YOEKER</t>
  </si>
  <si>
    <t>Dok CHp 60 Florecion/ YOEKER</t>
  </si>
  <si>
    <t>Dok keeper HD 52</t>
  </si>
  <si>
    <t>Dok keeper microtop KT 340H</t>
  </si>
  <si>
    <t>Dok Ret Diplomat</t>
  </si>
  <si>
    <t>5 ls</t>
  </si>
  <si>
    <t>Dok Ret optima</t>
  </si>
  <si>
    <t>Double Foam Kojiko 2"</t>
  </si>
  <si>
    <t>Double Foam polar Sp 015 (4)/ F(3)</t>
  </si>
  <si>
    <t>Double Foam polar Sp 016 (2)/ F(5)</t>
  </si>
  <si>
    <t>Double Foam polar Sp 017 (F)</t>
  </si>
  <si>
    <t>Double Tape Nippon 1 Hj</t>
  </si>
  <si>
    <t>Drawing Board 2 muka DS 20x30 K</t>
  </si>
  <si>
    <t>Drawing Board 2 muka DS 25x35 K</t>
  </si>
  <si>
    <t>Drawing board B TS 216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</si>
  <si>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</si>
  <si>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</si>
  <si>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</si>
  <si>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</si>
  <si>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</si>
  <si>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</si>
  <si>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Expanding file 5304</t>
  </si>
  <si>
    <t>Expanding file 8402</t>
  </si>
  <si>
    <t>Expanding file cute bear</t>
  </si>
  <si>
    <t>Expanding file TZ 2012</t>
  </si>
  <si>
    <t>Expanding file TZ 2016</t>
  </si>
  <si>
    <t>Expanding file Vtech 4511/ B5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</si>
  <si>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</si>
  <si>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</si>
  <si>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</si>
  <si>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</si>
  <si>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</si>
  <si>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</si>
  <si>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</si>
  <si>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</si>
  <si>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</si>
  <si>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</si>
  <si>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</si>
  <si>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</si>
  <si>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</si>
  <si>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</si>
  <si>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</si>
  <si>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</si>
  <si>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</si>
  <si>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</si>
  <si>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</si>
  <si>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</si>
  <si>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</si>
  <si>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</si>
  <si>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</si>
  <si>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</si>
  <si>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</si>
  <si>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</si>
  <si>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</si>
  <si>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</si>
  <si>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</si>
  <si>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</si>
  <si>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</si>
  <si>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</si>
  <si>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</si>
  <si>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</si>
  <si>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</si>
  <si>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</si>
  <si>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</si>
  <si>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</si>
  <si>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</si>
  <si>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</si>
  <si>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</si>
  <si>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</si>
  <si>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</si>
  <si>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</si>
  <si>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</si>
  <si>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</si>
  <si>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</si>
  <si>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</si>
  <si>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</si>
  <si>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</si>
  <si>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1105 (lama) (pantai 40 Φ)</t>
  </si>
  <si>
    <t>Garisan 30cm 2109 lebar</t>
  </si>
  <si>
    <t>Garisan 30cm 675 enter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</si>
  <si>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</si>
  <si>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</si>
  <si>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</si>
  <si>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</si>
  <si>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</si>
  <si>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</si>
  <si>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</si>
  <si>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</si>
  <si>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</si>
  <si>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</si>
  <si>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</si>
  <si>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</si>
  <si>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</si>
  <si>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</si>
  <si>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</si>
  <si>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</si>
  <si>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</si>
  <si>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</si>
  <si>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</si>
  <si>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</si>
  <si>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</si>
  <si>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</si>
  <si>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</si>
  <si>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</si>
  <si>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</si>
  <si>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</si>
  <si>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</si>
  <si>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</si>
  <si>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</si>
  <si>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</si>
  <si>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</si>
  <si>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</si>
  <si>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</si>
  <si>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</si>
  <si>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</si>
  <si>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</si>
  <si>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</si>
  <si>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</si>
  <si>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</si>
  <si>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</si>
  <si>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</si>
  <si>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</si>
  <si>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</si>
  <si>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</si>
  <si>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</si>
  <si>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</si>
  <si>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</si>
  <si>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</si>
  <si>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</si>
  <si>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</si>
  <si>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</si>
  <si>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</si>
  <si>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</si>
  <si>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</si>
  <si>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</si>
  <si>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</si>
  <si>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</si>
  <si>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</si>
  <si>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</si>
  <si>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</si>
  <si>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</si>
  <si>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</si>
  <si>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</si>
  <si>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</si>
  <si>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</si>
  <si>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</si>
  <si>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182032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</si>
  <si>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</si>
  <si>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</si>
  <si>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</si>
  <si>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</si>
  <si>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</si>
  <si>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</si>
  <si>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</si>
  <si>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</si>
  <si>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</si>
  <si>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</si>
  <si>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</si>
  <si>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</si>
  <si>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</si>
  <si>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</si>
  <si>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</si>
  <si>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</si>
  <si>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</si>
  <si>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</si>
  <si>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</si>
  <si>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</si>
  <si>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</si>
  <si>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</si>
  <si>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</si>
  <si>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</si>
  <si>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</si>
  <si>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</si>
  <si>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</si>
  <si>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</si>
  <si>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</si>
  <si>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</si>
  <si>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</si>
  <si>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</si>
  <si>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</si>
  <si>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</si>
  <si>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</si>
  <si>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</si>
  <si>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</si>
  <si>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</si>
  <si>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</si>
  <si>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</si>
  <si>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</si>
  <si>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</si>
  <si>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</si>
  <si>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</si>
  <si>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</si>
  <si>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</si>
  <si>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</si>
  <si>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</si>
  <si>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</si>
  <si>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</si>
  <si>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</si>
  <si>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</si>
  <si>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</si>
  <si>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</si>
  <si>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</si>
  <si>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</si>
  <si>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</si>
  <si>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</si>
  <si>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</si>
  <si>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</si>
  <si>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</si>
  <si>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</si>
  <si>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</si>
  <si>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</si>
  <si>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</si>
  <si>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</si>
  <si>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</si>
  <si>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</si>
  <si>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</si>
  <si>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</si>
  <si>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</si>
  <si>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</si>
  <si>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</si>
  <si>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</si>
  <si>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</si>
  <si>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</si>
  <si>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</si>
  <si>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</si>
  <si>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</si>
  <si>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</si>
  <si>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</si>
  <si>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</si>
  <si>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</si>
  <si>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</si>
  <si>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</si>
  <si>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</si>
  <si>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</si>
  <si>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</si>
  <si>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</si>
  <si>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</si>
  <si>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</si>
  <si>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</si>
  <si>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</si>
  <si>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</si>
  <si>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</si>
  <si>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</si>
  <si>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</si>
  <si>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</si>
  <si>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</si>
  <si>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</si>
  <si>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</si>
  <si>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</si>
  <si>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</si>
  <si>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</si>
  <si>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</si>
  <si>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</si>
  <si>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</si>
  <si>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</si>
  <si>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</si>
  <si>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</si>
  <si>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</si>
  <si>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</si>
  <si>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</si>
  <si>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</si>
  <si>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</si>
  <si>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</si>
  <si>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</si>
  <si>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</si>
  <si>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</si>
  <si>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400 box</t>
  </si>
  <si>
    <t>Isi gell Deboss DB GR 550 (24)</t>
  </si>
  <si>
    <t>144 dos</t>
  </si>
  <si>
    <t>216 ls</t>
  </si>
  <si>
    <t>Isi gell Retract DB GR-900</t>
  </si>
  <si>
    <t>100 box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</si>
  <si>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</si>
  <si>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</si>
  <si>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</si>
  <si>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</si>
  <si>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</si>
  <si>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</si>
  <si>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</si>
  <si>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</si>
  <si>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</si>
  <si>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</si>
  <si>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</si>
  <si>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</si>
  <si>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</si>
  <si>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</si>
  <si>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</si>
  <si>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</si>
  <si>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</si>
  <si>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</si>
  <si>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</si>
  <si>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</si>
  <si>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</si>
  <si>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</si>
  <si>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</si>
  <si>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</si>
  <si>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</si>
  <si>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</si>
  <si>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</si>
  <si>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</si>
  <si>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</si>
  <si>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</si>
  <si>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</si>
  <si>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</si>
  <si>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</si>
  <si>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</si>
  <si>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</si>
  <si>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</si>
  <si>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</si>
  <si>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</si>
  <si>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</si>
  <si>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</si>
  <si>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</si>
  <si>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</si>
  <si>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</si>
  <si>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</si>
  <si>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</si>
  <si>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</si>
  <si>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</si>
  <si>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</si>
  <si>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</si>
  <si>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</si>
  <si>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</si>
  <si>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</si>
  <si>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</si>
  <si>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Jarum pentul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</si>
  <si>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</si>
  <si>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</si>
  <si>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</si>
  <si>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</si>
  <si>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</si>
  <si>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</si>
  <si>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</si>
  <si>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</si>
  <si>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</si>
  <si>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</si>
  <si>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</si>
  <si>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</si>
  <si>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</si>
  <si>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</si>
  <si>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</si>
  <si>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</si>
  <si>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</si>
  <si>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</si>
  <si>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</si>
  <si>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</si>
  <si>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</si>
  <si>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</si>
  <si>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125 pak</t>
  </si>
  <si>
    <t>Karet pentil K</t>
  </si>
  <si>
    <t>500 pak</t>
  </si>
  <si>
    <t>Kartu absen Amano Kojiko</t>
  </si>
  <si>
    <t>Kartu Stock Folio Hj</t>
  </si>
  <si>
    <t>Kartu stock Kwarto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</si>
  <si>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</si>
  <si>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</si>
  <si>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</si>
  <si>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</si>
  <si>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</si>
  <si>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</si>
  <si>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</si>
  <si>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</si>
  <si>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</si>
  <si>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</si>
  <si>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</si>
  <si>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</si>
  <si>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</si>
  <si>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</si>
  <si>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</si>
  <si>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</si>
  <si>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</si>
  <si>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</si>
  <si>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</si>
  <si>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</si>
  <si>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</si>
  <si>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</si>
  <si>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</si>
  <si>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</si>
  <si>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</si>
  <si>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</si>
  <si>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</si>
  <si>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</si>
  <si>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</si>
  <si>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</si>
  <si>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</si>
  <si>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</si>
  <si>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</si>
  <si>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</si>
  <si>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</si>
  <si>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</si>
  <si>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</si>
  <si>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</si>
  <si>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</si>
  <si>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</si>
  <si>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</si>
  <si>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</si>
  <si>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</si>
  <si>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</si>
  <si>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</si>
  <si>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</si>
  <si>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</si>
  <si>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</si>
  <si>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</si>
  <si>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</si>
  <si>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</si>
  <si>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</si>
  <si>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</si>
  <si>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</si>
  <si>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</si>
  <si>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</si>
  <si>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</si>
  <si>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</si>
  <si>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</si>
  <si>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</si>
  <si>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</si>
  <si>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</si>
  <si>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</si>
  <si>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</si>
  <si>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</si>
  <si>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</si>
  <si>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</si>
  <si>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</si>
  <si>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</si>
  <si>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</si>
  <si>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</si>
  <si>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</si>
  <si>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</si>
  <si>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</si>
  <si>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</si>
  <si>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</si>
  <si>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</si>
  <si>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</si>
  <si>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</si>
  <si>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</si>
  <si>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</si>
  <si>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</si>
  <si>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</si>
  <si>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</si>
  <si>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</si>
  <si>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</si>
  <si>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</si>
  <si>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</si>
  <si>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</si>
  <si>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</si>
  <si>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</si>
  <si>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</si>
  <si>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</si>
  <si>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</si>
  <si>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</si>
  <si>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</si>
  <si>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</si>
  <si>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</si>
  <si>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</si>
  <si>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</si>
  <si>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</si>
  <si>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</si>
  <si>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</si>
  <si>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</si>
  <si>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</si>
  <si>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</si>
  <si>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</si>
  <si>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</si>
  <si>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B5 100 Strimin</t>
  </si>
  <si>
    <t>L Leaf B5 50 Doted</t>
  </si>
  <si>
    <t>L Leaf B5 50 Strimin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</si>
  <si>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</si>
  <si>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</si>
  <si>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</si>
  <si>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</si>
  <si>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</si>
  <si>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</si>
  <si>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</si>
  <si>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</si>
  <si>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</si>
  <si>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</si>
  <si>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</si>
  <si>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</si>
  <si>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</si>
  <si>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</si>
  <si>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</si>
  <si>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</si>
  <si>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</si>
  <si>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</si>
  <si>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</si>
  <si>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</si>
  <si>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</si>
  <si>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</si>
  <si>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</si>
  <si>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</si>
  <si>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</si>
  <si>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</si>
  <si>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</si>
  <si>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</si>
  <si>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</si>
  <si>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</si>
  <si>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</si>
  <si>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</si>
  <si>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</si>
  <si>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</si>
  <si>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</si>
  <si>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</t>
  </si>
  <si>
    <t xml:space="preserve">Lem pasta T premium </t>
  </si>
  <si>
    <t>Lem Renteng 1588</t>
  </si>
  <si>
    <t>Lem Stick 10 gram Fancy (24) Vtro</t>
  </si>
  <si>
    <t>Lem Stick GS 7010 (10 gr) Vanco</t>
  </si>
  <si>
    <t>25 kg</t>
  </si>
  <si>
    <t>Lem tembak Vanco k putih</t>
  </si>
  <si>
    <t>Lem/ water glue 50ml</t>
  </si>
  <si>
    <t>Lem+gliter 8891-2</t>
  </si>
  <si>
    <t>288 Rtg</t>
  </si>
  <si>
    <t>Letter Tray 2 susun LT 002 Besi jos</t>
  </si>
  <si>
    <t>18 pc</t>
  </si>
  <si>
    <t>Letter Tray besi 3 susun JS 3001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</si>
  <si>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</si>
  <si>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</si>
  <si>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</si>
  <si>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</si>
  <si>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</si>
  <si>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</si>
  <si>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</si>
  <si>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</si>
  <si>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</si>
  <si>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</si>
  <si>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</si>
  <si>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 (3)/ 103 (1)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</si>
  <si>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</si>
  <si>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</si>
  <si>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</si>
  <si>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</si>
  <si>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</si>
  <si>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</si>
  <si>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</si>
  <si>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</si>
  <si>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</si>
  <si>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</si>
  <si>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</si>
  <si>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</si>
  <si>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</si>
  <si>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</si>
  <si>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</si>
  <si>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</si>
  <si>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</si>
  <si>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</si>
  <si>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</si>
  <si>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</si>
  <si>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</si>
  <si>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</si>
  <si>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</si>
  <si>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</si>
  <si>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</si>
  <si>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</si>
  <si>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</si>
  <si>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</si>
  <si>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</si>
  <si>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</si>
  <si>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</si>
  <si>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</si>
  <si>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</si>
  <si>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</si>
  <si>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</si>
  <si>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</si>
  <si>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</si>
  <si>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</si>
  <si>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</si>
  <si>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</si>
  <si>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</si>
  <si>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</si>
  <si>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</si>
  <si>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</si>
  <si>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</si>
  <si>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</si>
  <si>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</si>
  <si>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</si>
  <si>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</si>
  <si>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</si>
  <si>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</si>
  <si>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</si>
  <si>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</si>
  <si>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</si>
  <si>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</si>
  <si>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</si>
  <si>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</si>
  <si>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</si>
  <si>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</si>
  <si>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</si>
  <si>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</si>
  <si>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</si>
  <si>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</si>
  <si>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</si>
  <si>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</si>
  <si>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</si>
  <si>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</si>
  <si>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</si>
  <si>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</si>
  <si>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</si>
  <si>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</si>
  <si>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</si>
  <si>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</si>
  <si>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</si>
  <si>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</si>
  <si>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</si>
  <si>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</si>
  <si>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</si>
  <si>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</si>
  <si>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</si>
  <si>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</si>
  <si>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</si>
  <si>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</si>
  <si>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</si>
  <si>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tali sika kuning (2)/ hijau (4)</t>
  </si>
  <si>
    <t>Map tali sika merah (1)/ putih (10)</t>
  </si>
  <si>
    <t>Map Tenteng ZF 821 Lx</t>
  </si>
  <si>
    <t>Map Tenteng ZF 830</t>
  </si>
  <si>
    <t>Map topla 1830 KM hj</t>
  </si>
  <si>
    <t>Map Topla 1928 orange</t>
  </si>
  <si>
    <t>Map Topla 20 lb</t>
  </si>
  <si>
    <t>Map Topla 3080 orange (4)/ M(2)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</si>
  <si>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</si>
  <si>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</si>
  <si>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</si>
  <si>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</si>
  <si>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</si>
  <si>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</si>
  <si>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</si>
  <si>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</si>
  <si>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</si>
  <si>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</si>
  <si>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</si>
  <si>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</si>
  <si>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</si>
  <si>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</si>
  <si>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</si>
  <si>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</si>
  <si>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</si>
  <si>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</si>
  <si>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</si>
  <si>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</si>
  <si>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</si>
  <si>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</si>
  <si>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</si>
  <si>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</si>
  <si>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</si>
  <si>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</si>
  <si>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</si>
  <si>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duta buana dos hj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</si>
  <si>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</si>
  <si>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</si>
  <si>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</si>
  <si>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</si>
  <si>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</si>
  <si>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</si>
  <si>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</si>
  <si>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</si>
  <si>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</si>
  <si>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</si>
  <si>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</si>
  <si>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</si>
  <si>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</si>
  <si>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</si>
  <si>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</si>
  <si>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</si>
  <si>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</si>
  <si>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</si>
  <si>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</si>
  <si>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</si>
  <si>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</si>
  <si>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</si>
  <si>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</si>
  <si>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</si>
  <si>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</si>
  <si>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</si>
  <si>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</si>
  <si>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</si>
  <si>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</si>
  <si>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</si>
  <si>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</si>
  <si>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</si>
  <si>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</si>
  <si>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</si>
  <si>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</si>
  <si>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70 pc</t>
  </si>
  <si>
    <t>88 pc</t>
  </si>
  <si>
    <t>98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</si>
  <si>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</si>
  <si>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</si>
  <si>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</si>
  <si>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</si>
  <si>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</si>
  <si>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</si>
  <si>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</si>
  <si>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</si>
  <si>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</si>
  <si>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</si>
  <si>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</si>
  <si>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</si>
  <si>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</si>
  <si>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</si>
  <si>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</si>
  <si>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</si>
  <si>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</si>
  <si>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</si>
  <si>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</si>
  <si>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</si>
  <si>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</si>
  <si>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</si>
  <si>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</si>
  <si>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</si>
  <si>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</si>
  <si>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</si>
  <si>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</si>
  <si>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</si>
  <si>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</si>
  <si>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</si>
  <si>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</si>
  <si>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</si>
  <si>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</si>
  <si>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</si>
  <si>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</si>
  <si>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</si>
  <si>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</si>
  <si>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</si>
  <si>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</si>
  <si>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</si>
  <si>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</si>
  <si>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</si>
  <si>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</si>
  <si>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</si>
  <si>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</si>
  <si>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</si>
  <si>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</si>
  <si>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</si>
  <si>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</si>
  <si>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</si>
  <si>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</si>
  <si>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</si>
  <si>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</si>
  <si>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</si>
  <si>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</si>
  <si>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</si>
  <si>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</si>
  <si>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</si>
  <si>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</si>
  <si>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</si>
  <si>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</si>
  <si>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</si>
  <si>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</si>
  <si>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</si>
  <si>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</si>
  <si>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</si>
  <si>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</si>
  <si>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</si>
  <si>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</si>
  <si>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</si>
  <si>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</si>
  <si>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</si>
  <si>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</si>
  <si>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</si>
  <si>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</si>
  <si>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Kode 2 susun 3D A 203D (8008)</t>
  </si>
  <si>
    <t>P Case KRT 2203 2 susun metallik</t>
  </si>
  <si>
    <t>P case magnit 35128</t>
  </si>
  <si>
    <t>P case magnit 35128 L</t>
  </si>
  <si>
    <t>P case magnit 35139</t>
  </si>
  <si>
    <t>P case magnit 3514-17</t>
  </si>
  <si>
    <t>P case magnit 3549-18</t>
  </si>
  <si>
    <t>P case magnit 3569-19</t>
  </si>
  <si>
    <t>P Case Magnit MC 8090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</si>
  <si>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</si>
  <si>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</si>
  <si>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</si>
  <si>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</si>
  <si>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</si>
  <si>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</si>
  <si>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</si>
  <si>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</si>
  <si>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</si>
  <si>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</si>
  <si>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</si>
  <si>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</si>
  <si>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</si>
  <si>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</si>
  <si>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</si>
  <si>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</si>
  <si>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</si>
  <si>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</si>
  <si>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</si>
  <si>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</si>
  <si>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</si>
  <si>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</si>
  <si>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</si>
  <si>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</si>
  <si>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</si>
  <si>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</si>
  <si>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</si>
  <si>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</si>
  <si>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</si>
  <si>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</si>
  <si>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</si>
  <si>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</si>
  <si>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</si>
  <si>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</si>
  <si>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</si>
  <si>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</si>
  <si>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</si>
  <si>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</si>
  <si>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</si>
  <si>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</si>
  <si>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</si>
  <si>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</si>
  <si>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</si>
  <si>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</si>
  <si>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</si>
  <si>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</si>
  <si>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</si>
  <si>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</si>
  <si>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</si>
  <si>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</si>
  <si>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</si>
  <si>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</si>
  <si>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</si>
  <si>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</si>
  <si>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</si>
  <si>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</si>
  <si>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</si>
  <si>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</si>
  <si>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</si>
  <si>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</si>
  <si>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</si>
  <si>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</si>
  <si>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</si>
  <si>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</si>
  <si>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</si>
  <si>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</si>
  <si>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</si>
  <si>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</si>
  <si>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</si>
  <si>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</si>
  <si>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</si>
  <si>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</si>
  <si>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</si>
  <si>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</si>
  <si>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</si>
  <si>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</si>
  <si>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</si>
  <si>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AD 118</t>
  </si>
  <si>
    <t>PC klg AD 122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</si>
  <si>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</si>
  <si>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</si>
  <si>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</si>
  <si>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</si>
  <si>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</si>
  <si>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</si>
  <si>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</si>
  <si>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</si>
  <si>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</si>
  <si>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</si>
  <si>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</si>
  <si>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</si>
  <si>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</si>
  <si>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</si>
  <si>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</si>
  <si>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</si>
  <si>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</si>
  <si>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</si>
  <si>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</si>
  <si>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</si>
  <si>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</si>
  <si>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</si>
  <si>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</si>
  <si>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</si>
  <si>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</si>
  <si>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</si>
  <si>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</si>
  <si>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</si>
  <si>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</si>
  <si>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</si>
  <si>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</si>
  <si>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</si>
  <si>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</si>
  <si>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</si>
  <si>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</si>
  <si>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magnet GP 9357</t>
  </si>
  <si>
    <t>PC magnet KT 208</t>
  </si>
  <si>
    <t>PC magnet KT 77</t>
  </si>
  <si>
    <t>PC Magnit 0110 disney/ 0110 apple bear</t>
  </si>
  <si>
    <t>PC Magnit 051 MM blk</t>
  </si>
  <si>
    <t>PC Magnit 107 02 (C16 160)/ 110</t>
  </si>
  <si>
    <t>PC Magnit 1151</t>
  </si>
  <si>
    <t>PC magnit 1628 kalkulator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</si>
  <si>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</si>
  <si>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</si>
  <si>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</si>
  <si>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</si>
  <si>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</si>
  <si>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</si>
  <si>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</si>
  <si>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</si>
  <si>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</si>
  <si>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</si>
  <si>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</si>
  <si>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</si>
  <si>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9696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</si>
  <si>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</si>
  <si>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</si>
  <si>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</si>
  <si>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</si>
  <si>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</si>
  <si>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</si>
  <si>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</si>
  <si>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</si>
  <si>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</si>
  <si>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</si>
  <si>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</si>
  <si>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</si>
  <si>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</si>
  <si>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</si>
  <si>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</si>
  <si>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</si>
  <si>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</si>
  <si>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</si>
  <si>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</si>
  <si>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</si>
  <si>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</si>
  <si>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</si>
  <si>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</si>
  <si>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</si>
  <si>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</si>
  <si>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</si>
  <si>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</si>
  <si>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</si>
  <si>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</si>
  <si>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</si>
  <si>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</si>
  <si>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</si>
  <si>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</si>
  <si>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</si>
  <si>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</si>
  <si>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</si>
  <si>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</si>
  <si>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</si>
  <si>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</si>
  <si>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</si>
  <si>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</si>
  <si>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</si>
  <si>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</si>
  <si>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</si>
  <si>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</si>
  <si>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</si>
  <si>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</si>
  <si>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</si>
  <si>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</si>
  <si>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</si>
  <si>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</si>
  <si>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</si>
  <si>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</si>
  <si>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</si>
  <si>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</si>
  <si>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</si>
  <si>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</si>
  <si>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</si>
  <si>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</si>
  <si>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</si>
  <si>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</si>
  <si>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</si>
  <si>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</si>
  <si>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</si>
  <si>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</si>
  <si>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</si>
  <si>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</si>
  <si>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</si>
  <si>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</si>
  <si>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</si>
  <si>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</si>
  <si>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</si>
  <si>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</si>
  <si>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</si>
  <si>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</si>
  <si>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</si>
  <si>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</si>
  <si>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</si>
  <si>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</si>
  <si>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</si>
  <si>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</si>
  <si>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</si>
  <si>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</si>
  <si>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</si>
  <si>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</si>
  <si>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</si>
  <si>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</si>
  <si>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</si>
  <si>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</si>
  <si>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</si>
  <si>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</si>
  <si>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</si>
  <si>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</si>
  <si>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</si>
  <si>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</si>
  <si>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</si>
  <si>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</si>
  <si>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</si>
  <si>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</si>
  <si>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</si>
  <si>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</si>
  <si>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</si>
  <si>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</si>
  <si>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</si>
  <si>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</si>
  <si>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</si>
  <si>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</si>
  <si>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</si>
  <si>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</si>
  <si>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</si>
  <si>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</si>
  <si>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</si>
  <si>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</si>
  <si>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</si>
  <si>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</si>
  <si>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</si>
  <si>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</si>
  <si>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</si>
  <si>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</si>
  <si>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</si>
  <si>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</si>
  <si>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</si>
  <si>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</si>
  <si>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</si>
  <si>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</si>
  <si>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</si>
  <si>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</si>
  <si>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</si>
  <si>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</si>
  <si>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</si>
  <si>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</si>
  <si>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</si>
  <si>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</si>
  <si>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</si>
  <si>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</si>
  <si>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</si>
  <si>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</si>
  <si>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</si>
  <si>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</si>
  <si>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</si>
  <si>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</si>
  <si>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</si>
  <si>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</si>
  <si>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</si>
  <si>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</si>
  <si>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</si>
  <si>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</si>
  <si>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</si>
  <si>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</si>
  <si>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</si>
  <si>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</si>
  <si>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</si>
  <si>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385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</si>
  <si>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</si>
  <si>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</si>
  <si>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</si>
  <si>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</si>
  <si>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</si>
  <si>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</si>
  <si>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</si>
  <si>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</si>
  <si>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</si>
  <si>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</si>
  <si>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1196(19)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</si>
  <si>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</si>
  <si>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</si>
  <si>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</si>
  <si>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</si>
  <si>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</si>
  <si>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</si>
  <si>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</si>
  <si>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</si>
  <si>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</si>
  <si>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</si>
  <si>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</si>
  <si>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</si>
  <si>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</si>
  <si>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</si>
  <si>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</si>
  <si>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</si>
  <si>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</si>
  <si>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</si>
  <si>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</si>
  <si>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</si>
  <si>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</si>
  <si>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</si>
  <si>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</si>
  <si>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</si>
  <si>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</si>
  <si>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</si>
  <si>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</si>
  <si>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</si>
  <si>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</si>
  <si>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</si>
  <si>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</si>
  <si>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</si>
  <si>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</si>
  <si>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</si>
  <si>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</si>
  <si>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</si>
  <si>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</si>
  <si>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</si>
  <si>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</si>
  <si>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</si>
  <si>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</si>
  <si>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</si>
  <si>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</si>
  <si>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</si>
  <si>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Pemotong lakban Besi A 806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</si>
  <si>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</si>
  <si>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</si>
  <si>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</si>
  <si>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</si>
  <si>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</si>
  <si>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</si>
  <si>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</si>
  <si>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</si>
  <si>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</si>
  <si>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</si>
  <si>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</si>
  <si>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</si>
  <si>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</si>
  <si>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</si>
  <si>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</si>
  <si>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</si>
  <si>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</si>
  <si>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</si>
  <si>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</si>
  <si>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</si>
  <si>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</si>
  <si>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</si>
  <si>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</si>
  <si>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</si>
  <si>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</si>
  <si>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</si>
  <si>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</si>
  <si>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</si>
  <si>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</si>
  <si>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</si>
  <si>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</si>
  <si>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</si>
  <si>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</si>
  <si>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</si>
  <si>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</si>
  <si>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</si>
  <si>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</si>
  <si>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</si>
  <si>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</si>
  <si>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</si>
  <si>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</si>
  <si>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</si>
  <si>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</si>
  <si>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</si>
  <si>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</si>
  <si>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</si>
  <si>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</si>
  <si>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</si>
  <si>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</si>
  <si>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</si>
  <si>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</si>
  <si>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</si>
  <si>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</si>
  <si>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</si>
  <si>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</si>
  <si>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</si>
  <si>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</si>
  <si>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</si>
  <si>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</si>
  <si>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</si>
  <si>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</si>
  <si>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</si>
  <si>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</si>
  <si>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</si>
  <si>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</si>
  <si>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</si>
  <si>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</si>
  <si>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</si>
  <si>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</si>
  <si>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Pianika brother tas B(3), P(4)</t>
  </si>
  <si>
    <t>Pianika Yoeker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</si>
  <si>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</si>
  <si>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</si>
  <si>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</si>
  <si>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</si>
  <si>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</si>
  <si>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</si>
  <si>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</si>
  <si>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</si>
  <si>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</si>
  <si>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</si>
  <si>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</si>
  <si>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Pita jepang list gold/ A</t>
  </si>
  <si>
    <t>Pita tarik 18 renda motif</t>
  </si>
  <si>
    <t>Pita tarik 23 list gold</t>
  </si>
  <si>
    <t>Pita tarik 23 motif polos</t>
  </si>
  <si>
    <t>Pita tarik 30 list emas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</si>
  <si>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</si>
  <si>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</si>
  <si>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</si>
  <si>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</si>
  <si>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</si>
  <si>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</si>
  <si>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</si>
  <si>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</si>
  <si>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</si>
  <si>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</si>
  <si>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</si>
  <si>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</si>
  <si>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</si>
  <si>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</si>
  <si>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</si>
  <si>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</si>
  <si>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</si>
  <si>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</si>
  <si>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</si>
  <si>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</si>
  <si>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</si>
  <si>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</si>
  <si>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</si>
  <si>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</si>
  <si>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</si>
  <si>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</si>
  <si>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</si>
  <si>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</si>
  <si>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</si>
  <si>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</si>
  <si>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</si>
  <si>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</si>
  <si>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</si>
  <si>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</si>
  <si>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</si>
  <si>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</si>
  <si>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</si>
  <si>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</si>
  <si>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</si>
  <si>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</si>
  <si>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</si>
  <si>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</si>
  <si>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</si>
  <si>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</si>
  <si>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</si>
  <si>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</si>
  <si>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</si>
  <si>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</si>
  <si>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</si>
  <si>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</si>
  <si>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</si>
  <si>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</si>
  <si>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</si>
  <si>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</si>
  <si>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</si>
  <si>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</si>
  <si>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</si>
  <si>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</si>
  <si>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</si>
  <si>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</si>
  <si>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</si>
  <si>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</si>
  <si>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</si>
  <si>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</si>
  <si>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</si>
  <si>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</si>
  <si>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</si>
  <si>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</si>
  <si>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</si>
  <si>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</si>
  <si>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</si>
  <si>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</si>
  <si>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</si>
  <si>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</si>
  <si>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</si>
  <si>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</si>
  <si>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</si>
  <si>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</si>
  <si>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</si>
  <si>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</si>
  <si>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</si>
  <si>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</si>
  <si>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</si>
  <si>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</si>
  <si>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</si>
  <si>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</si>
  <si>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</si>
  <si>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</si>
  <si>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</si>
  <si>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</si>
  <si>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</si>
  <si>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</si>
  <si>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</si>
  <si>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</si>
  <si>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</si>
  <si>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</si>
  <si>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</si>
  <si>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</si>
  <si>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</si>
  <si>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</si>
  <si>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</si>
  <si>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Stabilo HL 510 (faktur)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</si>
  <si>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</si>
  <si>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</si>
  <si>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</si>
  <si>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</si>
  <si>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</si>
  <si>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</si>
  <si>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Stampal Fancy 25090</t>
  </si>
  <si>
    <t>Standart Bk V Tech no 7</t>
  </si>
  <si>
    <t>Stapler 414 Yuan Chong 414 Faktur (3), biasa (6)</t>
  </si>
  <si>
    <t>Stapler Achuna 110</t>
  </si>
  <si>
    <t>Stapler HD 10 (STHD 10)</t>
  </si>
  <si>
    <t>Stapler max HD 10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</si>
  <si>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</si>
  <si>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</si>
  <si>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</si>
  <si>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</si>
  <si>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</si>
  <si>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</si>
  <si>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</si>
  <si>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</si>
  <si>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</si>
  <si>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</si>
  <si>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</si>
  <si>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</si>
  <si>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</si>
  <si>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</si>
  <si>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holo plastik 9081 (1)/ 9082 (1)/ 9083 (2)</t>
  </si>
  <si>
    <t>Stick note KC 5830</t>
  </si>
  <si>
    <t>Stick Note plastik 112</t>
  </si>
  <si>
    <t>Stick Note TF 0243</t>
  </si>
  <si>
    <t>108 pc</t>
  </si>
  <si>
    <t>Stick note TF 0244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</si>
  <si>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</si>
  <si>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</si>
  <si>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</si>
  <si>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</si>
  <si>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</si>
  <si>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</si>
  <si>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</si>
  <si>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</si>
  <si>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</si>
  <si>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</si>
  <si>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</si>
  <si>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</si>
  <si>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</si>
  <si>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</si>
  <si>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</si>
  <si>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</si>
  <si>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</si>
  <si>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</si>
  <si>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</si>
  <si>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</si>
  <si>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</si>
  <si>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</si>
  <si>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</si>
  <si>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</si>
  <si>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</si>
  <si>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</si>
  <si>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</si>
  <si>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</si>
  <si>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</si>
  <si>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</si>
  <si>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</si>
  <si>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</si>
  <si>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</si>
  <si>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</si>
  <si>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</si>
  <si>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</si>
  <si>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</si>
  <si>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</si>
  <si>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</si>
  <si>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</si>
  <si>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</si>
  <si>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</si>
  <si>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</si>
  <si>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</si>
  <si>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</si>
  <si>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</si>
  <si>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</si>
  <si>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</si>
  <si>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</si>
  <si>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</si>
  <si>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</si>
  <si>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Debozz 20 ht DBH-20H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</si>
  <si>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</si>
  <si>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</si>
  <si>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</si>
  <si>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</si>
  <si>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</si>
  <si>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</si>
  <si>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</si>
  <si>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</si>
  <si>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</si>
  <si>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</si>
  <si>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</si>
  <si>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</si>
  <si>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</si>
  <si>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</si>
  <si>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</si>
  <si>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</si>
  <si>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</si>
  <si>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</si>
  <si>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</si>
  <si>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</si>
  <si>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</si>
  <si>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</si>
  <si>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</si>
  <si>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</si>
  <si>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</si>
  <si>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</si>
  <si>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</si>
  <si>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</si>
  <si>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</si>
  <si>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</si>
  <si>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</si>
  <si>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</si>
  <si>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</si>
  <si>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</si>
  <si>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</si>
  <si>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</si>
  <si>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</si>
  <si>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</si>
  <si>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</si>
  <si>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</si>
  <si>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</si>
  <si>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</si>
  <si>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</si>
  <si>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</si>
  <si>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</si>
  <si>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</si>
  <si>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</si>
  <si>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</si>
  <si>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</si>
  <si>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</si>
  <si>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Suling Yamaha</t>
  </si>
  <si>
    <t>Super Box Topla TP/ SB</t>
  </si>
  <si>
    <t>Tali Cantol plastik K</t>
  </si>
  <si>
    <t>Tali Cantol plastik M</t>
  </si>
  <si>
    <t>Tali jepit ht biasa gading</t>
  </si>
  <si>
    <t>Tali Jepit kilap Biru/ ID Card gading biru</t>
  </si>
  <si>
    <t>Tali Jepit metalik K 806 M</t>
  </si>
  <si>
    <t>Tali Jepit nylon K</t>
  </si>
  <si>
    <t>5000 pc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</si>
  <si>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</si>
  <si>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</si>
  <si>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</si>
  <si>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</si>
  <si>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</si>
  <si>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</si>
  <si>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Ht(4)/ B(4)/ M(2)/ K(1)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</si>
  <si>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</si>
  <si>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</si>
  <si>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</si>
  <si>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</si>
  <si>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</si>
  <si>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</si>
  <si>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</si>
  <si>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</si>
  <si>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</si>
  <si>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</si>
  <si>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</si>
  <si>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</si>
  <si>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34 ls</t>
  </si>
  <si>
    <t>Tas batik B (BS)</t>
  </si>
  <si>
    <t>Tas batik k (BS)</t>
  </si>
  <si>
    <t>Tas batik MJ 2 (T)</t>
  </si>
  <si>
    <t>Tas batik T putih alpindo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</si>
  <si>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</si>
  <si>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</si>
  <si>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</si>
  <si>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</si>
  <si>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</si>
  <si>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</si>
  <si>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</si>
  <si>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</si>
  <si>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</si>
  <si>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</si>
  <si>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</si>
  <si>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</si>
  <si>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</si>
  <si>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</si>
  <si>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</si>
  <si>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</si>
  <si>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</si>
  <si>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955(2)</t>
  </si>
  <si>
    <t>Tas GG 02 HZD 9093/ 750</t>
  </si>
  <si>
    <t>Tas GG 02 HZD mix</t>
  </si>
  <si>
    <t>Tas GG 03 2063/ 2064/ 2065</t>
  </si>
  <si>
    <t>Tas GG 03 6012</t>
  </si>
  <si>
    <t>Tas GG 03 721(2)/ 929(4)</t>
  </si>
  <si>
    <t>Tas GG 03 9039 gliter</t>
  </si>
  <si>
    <t>Tas GG 03 9111(3)/ 9060(7)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</si>
  <si>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</si>
  <si>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</si>
  <si>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</si>
  <si>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</si>
  <si>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</si>
  <si>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</si>
  <si>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</si>
  <si>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</si>
  <si>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</si>
  <si>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</si>
  <si>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</si>
  <si>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</si>
  <si>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</si>
  <si>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</si>
  <si>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</si>
  <si>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</si>
  <si>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</si>
  <si>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</si>
  <si>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</si>
  <si>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</si>
  <si>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</si>
  <si>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</si>
  <si>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</si>
  <si>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</si>
  <si>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</si>
  <si>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</si>
  <si>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</si>
  <si>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</si>
  <si>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</si>
  <si>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</si>
  <si>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</si>
  <si>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</si>
  <si>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B(4)/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</si>
  <si>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</si>
  <si>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</si>
  <si>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</si>
  <si>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</si>
  <si>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</si>
  <si>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</si>
  <si>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</si>
  <si>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</si>
  <si>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</si>
  <si>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</si>
  <si>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</si>
  <si>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</si>
  <si>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</si>
  <si>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</si>
  <si>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</si>
  <si>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</si>
  <si>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</si>
  <si>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</si>
  <si>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</si>
  <si>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</si>
  <si>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</si>
  <si>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</si>
  <si>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</si>
  <si>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</si>
  <si>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</si>
  <si>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</si>
  <si>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</si>
  <si>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</si>
  <si>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</si>
  <si>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</si>
  <si>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</si>
  <si>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</si>
  <si>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</si>
  <si>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</si>
  <si>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</si>
  <si>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116 pc</t>
  </si>
  <si>
    <t>167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</si>
  <si>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</si>
  <si>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</si>
  <si>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</si>
  <si>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</si>
  <si>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</si>
  <si>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</si>
  <si>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</si>
  <si>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</si>
  <si>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</si>
  <si>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</si>
  <si>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</si>
  <si>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</si>
  <si>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</si>
  <si>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</si>
  <si>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</si>
  <si>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</si>
  <si>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</si>
  <si>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</si>
  <si>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</si>
  <si>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</si>
  <si>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</si>
  <si>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</si>
  <si>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</si>
  <si>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</si>
  <si>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</si>
  <si>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</si>
  <si>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</si>
  <si>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</si>
  <si>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</si>
  <si>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</si>
  <si>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</si>
  <si>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</si>
  <si>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</si>
  <si>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</si>
  <si>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</si>
  <si>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38x45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</si>
  <si>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</si>
  <si>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</si>
  <si>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</si>
  <si>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</si>
  <si>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</si>
  <si>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</si>
  <si>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</si>
  <si>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</si>
  <si>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</si>
  <si>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</si>
  <si>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</si>
  <si>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</si>
  <si>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</si>
  <si>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</si>
  <si>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</si>
  <si>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</si>
  <si>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</si>
  <si>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</si>
  <si>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</si>
  <si>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</si>
  <si>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</si>
  <si>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</si>
  <si>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</si>
  <si>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</si>
  <si>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</si>
  <si>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</si>
  <si>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</si>
  <si>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</si>
  <si>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</si>
  <si>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</si>
  <si>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</si>
  <si>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</si>
  <si>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</si>
  <si>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</si>
  <si>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</si>
  <si>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</si>
  <si>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</si>
  <si>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</si>
  <si>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</si>
  <si>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</si>
  <si>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</si>
  <si>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15.000 pc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</si>
  <si>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</si>
  <si>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</si>
  <si>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</si>
  <si>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</si>
  <si>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</si>
  <si>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</si>
  <si>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</si>
  <si>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</si>
  <si>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</si>
  <si>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</si>
  <si>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</si>
  <si>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</si>
  <si>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</si>
  <si>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</si>
  <si>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</si>
  <si>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</si>
  <si>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</si>
  <si>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</si>
  <si>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</si>
  <si>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</si>
  <si>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</si>
  <si>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</si>
  <si>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</si>
  <si>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</si>
  <si>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</si>
  <si>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</si>
  <si>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</si>
  <si>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</si>
  <si>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</si>
  <si>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</si>
  <si>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</si>
  <si>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</si>
  <si>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</si>
  <si>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</si>
  <si>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</si>
  <si>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</si>
  <si>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</si>
  <si>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</si>
  <si>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</si>
  <si>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</si>
  <si>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</si>
  <si>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</si>
  <si>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</si>
  <si>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</si>
  <si>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</si>
  <si>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</si>
  <si>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</si>
  <si>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</si>
  <si>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</si>
  <si>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</si>
  <si>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</si>
  <si>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</si>
  <si>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</si>
  <si>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</si>
  <si>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</si>
  <si>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</si>
  <si>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</si>
  <si>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</si>
  <si>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</si>
  <si>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</si>
  <si>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</si>
  <si>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</si>
  <si>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</si>
  <si>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</si>
  <si>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</si>
  <si>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</si>
  <si>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</si>
  <si>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</si>
  <si>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</si>
  <si>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</si>
  <si>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</si>
  <si>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</si>
  <si>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</si>
  <si>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</si>
  <si>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</si>
  <si>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</si>
  <si>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</si>
  <si>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</si>
  <si>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</si>
  <si>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</si>
  <si>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</si>
  <si>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</si>
  <si>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</si>
  <si>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</si>
  <si>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</si>
  <si>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</si>
  <si>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</si>
  <si>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</si>
  <si>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</si>
  <si>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</si>
  <si>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</si>
  <si>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</si>
  <si>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</si>
  <si>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</si>
  <si>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</si>
  <si>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</si>
  <si>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</si>
  <si>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</si>
  <si>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</si>
  <si>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</si>
  <si>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</si>
  <si>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</si>
  <si>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</si>
  <si>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</si>
  <si>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</si>
  <si>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</si>
  <si>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</si>
  <si>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</si>
  <si>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</si>
  <si>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</si>
  <si>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</si>
  <si>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NAMA</t>
  </si>
  <si>
    <t>SATUAN</t>
  </si>
  <si>
    <t>JUMLAH AWAL</t>
  </si>
  <si>
    <t>Acrylic 7 x 10</t>
  </si>
  <si>
    <t>Acrylic 8 x 20</t>
  </si>
  <si>
    <t>Acrylic 8 x 25</t>
  </si>
  <si>
    <t>Acrylic 8 x 30</t>
  </si>
  <si>
    <t>Acrylic NT 21X30</t>
  </si>
  <si>
    <t>Acrylic NT 7X30</t>
  </si>
  <si>
    <t>Acrylic TF AC 001</t>
  </si>
  <si>
    <t>Acrylic TF AC 002</t>
  </si>
  <si>
    <t>Amplop Data Tesla TS 55 batik</t>
  </si>
  <si>
    <t>Amplop tali 310</t>
  </si>
  <si>
    <t>Amplop/ map Tesla batik BT 53 S</t>
  </si>
  <si>
    <t>Asahan 18107</t>
  </si>
  <si>
    <t>Asahan 9910(13)/ 9916(13) BLK</t>
  </si>
  <si>
    <t>Asahan GZ.469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</si>
  <si>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</si>
  <si>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</si>
  <si>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</si>
  <si>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</si>
  <si>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</si>
  <si>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</si>
  <si>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</si>
  <si>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601 MM</t>
  </si>
  <si>
    <t>Asahan Meja 610</t>
  </si>
  <si>
    <t>Asahan Meja 612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</si>
  <si>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</si>
  <si>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</si>
  <si>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</si>
  <si>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</si>
  <si>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</si>
  <si>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</si>
  <si>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</si>
  <si>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</si>
  <si>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</si>
  <si>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</si>
  <si>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</si>
  <si>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</si>
  <si>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</si>
  <si>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</si>
  <si>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</si>
  <si>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</si>
  <si>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</si>
  <si>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</si>
  <si>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</si>
  <si>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</si>
  <si>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</si>
  <si>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</si>
  <si>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</si>
  <si>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</si>
  <si>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</si>
  <si>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</si>
  <si>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Toples golden (24)</t>
  </si>
  <si>
    <t>Asahan Y 8189</t>
  </si>
  <si>
    <t>Bensia 908 (4)/ 909 (15)</t>
  </si>
  <si>
    <t>Binder note/ memo batik T(76)</t>
  </si>
  <si>
    <t>Bk mewarnai jumbo kode 8A4-1</t>
  </si>
  <si>
    <t>Block note spiral Enter 403</t>
  </si>
  <si>
    <t>BN 7102 A5-20</t>
  </si>
  <si>
    <t>BN 8102 B5-20</t>
  </si>
  <si>
    <t>BN A5 Diyuan DW.A5-03</t>
  </si>
  <si>
    <t>Box file enter kcg Ht(1)/ B(1)</t>
  </si>
  <si>
    <t>Box file microtop A 618/ 355</t>
  </si>
  <si>
    <t>Box file tylo C 306 Bmuda(9), M(6)</t>
  </si>
  <si>
    <t>Box file tylo C 306 ht(11), Btua(7)</t>
  </si>
  <si>
    <t>Box file tylo C 306 Orange(6), Hj(6)</t>
  </si>
  <si>
    <t>Bp D Tian 1015 (6)/ 108 (11)</t>
  </si>
  <si>
    <t>Bp Deboss 550 + Refill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</si>
  <si>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</si>
  <si>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</si>
  <si>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</si>
  <si>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</si>
  <si>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</si>
  <si>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</si>
  <si>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</si>
  <si>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</si>
  <si>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</si>
  <si>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</si>
  <si>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</si>
  <si>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7013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</si>
  <si>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</si>
  <si>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</si>
  <si>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</si>
  <si>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</si>
  <si>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</si>
  <si>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</si>
  <si>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</si>
  <si>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</si>
  <si>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</si>
  <si>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</si>
  <si>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</si>
  <si>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</si>
  <si>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</si>
  <si>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</si>
  <si>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</si>
  <si>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</si>
  <si>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</si>
  <si>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</si>
  <si>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</si>
  <si>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</si>
  <si>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</si>
  <si>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</si>
  <si>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</si>
  <si>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</si>
  <si>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</si>
  <si>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</si>
  <si>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</si>
  <si>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</si>
  <si>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</si>
  <si>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</si>
  <si>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</si>
  <si>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</si>
  <si>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</si>
  <si>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JD. 860 MMORO (70)</t>
  </si>
  <si>
    <t>Bp Gell jiausue 8 color (1 set = 8pc)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</si>
  <si>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</si>
  <si>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</si>
  <si>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</si>
  <si>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</si>
  <si>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</si>
  <si>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</si>
  <si>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</si>
  <si>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Bp Gell San Mao 9532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</si>
  <si>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</si>
  <si>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</si>
  <si>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</si>
  <si>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</si>
  <si>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</si>
  <si>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</si>
  <si>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</si>
  <si>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</si>
  <si>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</si>
  <si>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M1 Xdata</t>
  </si>
  <si>
    <t>Bp mini Gell Maxxist 133C</t>
  </si>
  <si>
    <t>Bp mini Gell Sparkle Gold</t>
  </si>
  <si>
    <t>Bp TF 1190 B</t>
  </si>
  <si>
    <t>Bp TF 1190 ht</t>
  </si>
  <si>
    <t>Bp TF 3115</t>
  </si>
  <si>
    <t>Bp TF 3135 batik blk</t>
  </si>
  <si>
    <t>Bp TF 344 batik</t>
  </si>
  <si>
    <t>Bp TG 340 biru</t>
  </si>
  <si>
    <t>Bp TG 340 hitam</t>
  </si>
  <si>
    <t>Bp Tizo 30542/ 30900 D</t>
  </si>
  <si>
    <t>Bp Tizo 30901 D</t>
  </si>
  <si>
    <t>Bp Tizo 31762 D/ 31780 D</t>
  </si>
  <si>
    <t>Bp Tizo 31830/ 30605 C</t>
  </si>
  <si>
    <t>Bp VC 600 SegiEmpat batik</t>
  </si>
  <si>
    <t>Bp Vtro 213 BT 21</t>
  </si>
  <si>
    <t>Bp Vtro 220 BTS</t>
  </si>
  <si>
    <t>Bp Vtro 223 BTS</t>
  </si>
  <si>
    <t>Bp Weiyada 681</t>
  </si>
  <si>
    <t>Buku Kas Folio</t>
  </si>
  <si>
    <t>Buku Kas Kwarto</t>
  </si>
  <si>
    <t>Business file Sika Hj(2)/ K(20)</t>
  </si>
  <si>
    <t>Carry file Topla 8820 Hj</t>
  </si>
  <si>
    <t>Carry file Topla 8830 B(4)</t>
  </si>
  <si>
    <t>Celengan Bulat 3103</t>
  </si>
  <si>
    <t>Celengan L 8 House</t>
  </si>
  <si>
    <t>Celengan P 32 House</t>
  </si>
  <si>
    <t>Clip Board mika batik</t>
  </si>
  <si>
    <t>Coin bank bulat BTS</t>
  </si>
  <si>
    <t>Coinbank 6447 (8)/ 8090 (3)</t>
  </si>
  <si>
    <t>Crayon 12W Squeezy</t>
  </si>
  <si>
    <t>Crayon putar 12W panjang 1012</t>
  </si>
  <si>
    <t>Cutter 128 Trans Vanco Kecil</t>
  </si>
  <si>
    <t>Cutter B golden 888 trans</t>
  </si>
  <si>
    <t>Cutter Taco B</t>
  </si>
  <si>
    <t>Dokumen keeper HD 50</t>
  </si>
  <si>
    <t xml:space="preserve">Dokumen microtop KT 320 </t>
  </si>
  <si>
    <t>Dokumen UTN 201</t>
  </si>
  <si>
    <t>elevated tray microtop 603</t>
  </si>
  <si>
    <t>Gel Deboss 0.7 530</t>
  </si>
  <si>
    <t>Gunting Gunindo OSS</t>
  </si>
  <si>
    <t>Gunting Junior 100</t>
  </si>
  <si>
    <t>Gunting Junior 300</t>
  </si>
  <si>
    <t>Gunting Junior 400</t>
  </si>
  <si>
    <t>Gunting Junior 500</t>
  </si>
  <si>
    <t>Gunting kuku 777 H 211 B</t>
  </si>
  <si>
    <t>Isi gel 1.0 TC 308 hitam</t>
  </si>
  <si>
    <t>Isi gel Aodemi 20 dos</t>
  </si>
  <si>
    <t>Isi Gell 21 8013 AVENGER</t>
  </si>
  <si>
    <t>Isi Gell 21 8014 (Kuning)</t>
  </si>
  <si>
    <t>Isi Gell nato</t>
  </si>
  <si>
    <t>Isi GW 369</t>
  </si>
  <si>
    <t>Jarum pentol JJ 40</t>
  </si>
  <si>
    <t>Karet B Bebek Sawah</t>
  </si>
  <si>
    <t>Karet pentil bebek sawah</t>
  </si>
  <si>
    <t>Kartu Stock Folio K(113/ B(7)</t>
  </si>
  <si>
    <t>Kartu Stock Folio M(19)/ P(12)</t>
  </si>
  <si>
    <t>Kartu undangan anak B</t>
  </si>
  <si>
    <t>Key ring Debozz DBKC 003</t>
  </si>
  <si>
    <t>Lem tembak k Adtek FAKTUR(37)/ BIASA(2)</t>
  </si>
  <si>
    <t>Lem tembak k putih MS</t>
  </si>
  <si>
    <t>Map A6 batik</t>
  </si>
  <si>
    <t>Map file kcg pocket 881</t>
  </si>
  <si>
    <t>Map folio batik SM 003 gabut</t>
  </si>
  <si>
    <t>Map gagang kcg 2 batik nariko Hj(2) M(1) B(1) Coklat (1)</t>
  </si>
  <si>
    <t>Map Jala A5 enter kcg 355-2 B(6)/ M(3)</t>
  </si>
  <si>
    <t>Map Jala A5 enter kcg 355-2 Hj(3)/ K(3)</t>
  </si>
  <si>
    <t>Map Jala Rest Trans jos K(21)/ M(12) warna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</si>
  <si>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</si>
  <si>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</si>
  <si>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</si>
  <si>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</si>
  <si>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</si>
  <si>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</si>
  <si>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</si>
  <si>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</si>
  <si>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</si>
  <si>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sika M(14), B(5)</t>
  </si>
  <si>
    <t>Map kcg sika K</t>
  </si>
  <si>
    <t>Map kcg Zipper warna ungu</t>
  </si>
  <si>
    <t>Map L Sika P</t>
  </si>
  <si>
    <t>Map microtop kcg-1 MT-119 P(6)/ B(6)</t>
  </si>
  <si>
    <t>Map school Bag corak kcg 2 ungu</t>
  </si>
  <si>
    <t>Map Topla 3080 Hj (3)/ ungu (3)</t>
  </si>
  <si>
    <t>Map Topla 3080 K (2)/ Ht (2)</t>
  </si>
  <si>
    <t>Map Topla 3090 B(4)/ orange(2)</t>
  </si>
  <si>
    <t>Map Topla 3090 M(2)/ K(1)</t>
  </si>
  <si>
    <t>Map Topla 3090 ungu(1)</t>
  </si>
  <si>
    <t>Map UTN Dove 2w mix(9) kcg</t>
  </si>
  <si>
    <t>Map/ School bag kcg 2 Zip 12</t>
  </si>
  <si>
    <t>Memo pad Spiral alfa 403 batik</t>
  </si>
  <si>
    <t>Memo pad Spiral alfa 404 batik</t>
  </si>
  <si>
    <t>Mesin tembak 188 Jumbo</t>
  </si>
  <si>
    <t>Mesin tembak 189/ 60W</t>
  </si>
  <si>
    <t>Notes spiral batik 501 jos</t>
  </si>
  <si>
    <t>Oil marries 12W</t>
  </si>
  <si>
    <t>OP DB 12W</t>
  </si>
  <si>
    <t>OP DB 18W</t>
  </si>
  <si>
    <t>OP DB 24W</t>
  </si>
  <si>
    <t>P Case Magnit call MC 6807 cewek (2)</t>
  </si>
  <si>
    <t>P Case Magnit call MC 7121 ATAS (7)/ BLK (46)</t>
  </si>
  <si>
    <t>Pc 1609</t>
  </si>
  <si>
    <t>Pc AD 030</t>
  </si>
  <si>
    <t>Pc GP 9315</t>
  </si>
  <si>
    <t>PC klg F 39 mobil ss3</t>
  </si>
  <si>
    <t>Pc klg LPY 99-2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</si>
  <si>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</si>
  <si>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</si>
  <si>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</si>
  <si>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</si>
  <si>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</si>
  <si>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</si>
  <si>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</si>
  <si>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GP 9342</t>
  </si>
  <si>
    <t>PC magnit GP 9354</t>
  </si>
  <si>
    <t>PC magnit GP 9356</t>
  </si>
  <si>
    <t>PC magnit TC 1056</t>
  </si>
  <si>
    <t>PC magnit TC 1058</t>
  </si>
  <si>
    <t>Pc PS 002</t>
  </si>
  <si>
    <t>Pensil Kayagi 3040/ 3063</t>
  </si>
  <si>
    <t>Pensil Kayagi 3059/ 3062</t>
  </si>
  <si>
    <t>Pensil Kayagi 3061/ 2028</t>
  </si>
  <si>
    <t>Pensil Kayagi 3065/ 3052</t>
  </si>
  <si>
    <t>Pianika marvel koper Biru</t>
  </si>
  <si>
    <t>Piring cat air Nakoya 108</t>
  </si>
  <si>
    <t>Pita jepang motif</t>
  </si>
  <si>
    <t>Pita jepang polos B</t>
  </si>
  <si>
    <t>Pita kado LS 30-1</t>
  </si>
  <si>
    <t>Pita tarik 30 renda</t>
  </si>
  <si>
    <t>Sampul OPP alexander boxy</t>
  </si>
  <si>
    <t>Sampul Samson Boxy batik</t>
  </si>
  <si>
    <t>Selongsong pentel Enter</t>
  </si>
  <si>
    <t>Stabillo 12W DB SP 701</t>
  </si>
  <si>
    <t>Stabillo Gell GH 789/ 808 joss</t>
  </si>
  <si>
    <t>Stabillo TG 610 (54)</t>
  </si>
  <si>
    <t>Stabillo TZ 8001</t>
  </si>
  <si>
    <t>Stampad KS DB HD 2</t>
  </si>
  <si>
    <t>Stick note BTS 336</t>
  </si>
  <si>
    <t>Stick note TF D245-8c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</si>
  <si>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</si>
  <si>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</si>
  <si>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</si>
  <si>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</si>
  <si>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</si>
  <si>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</si>
  <si>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</si>
  <si>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BG 13-21</t>
  </si>
  <si>
    <t>Tas BG 15-25</t>
  </si>
  <si>
    <t>Tas BG 15-26</t>
  </si>
  <si>
    <t>Tas BG 15-27</t>
  </si>
  <si>
    <t>Tas BG 16-33 C</t>
  </si>
  <si>
    <t>Tas Gagang butek putih B kcg</t>
  </si>
  <si>
    <t>Tas HB T01 Tali Kur batik</t>
  </si>
  <si>
    <t>Tas J 0053</t>
  </si>
  <si>
    <t>Tas J 1706</t>
  </si>
  <si>
    <t>Tas J 2729</t>
  </si>
  <si>
    <t>Tas karung BG 21 004E</t>
  </si>
  <si>
    <t>Tas karung BG 21 004J</t>
  </si>
  <si>
    <t>Tas SEP 194</t>
  </si>
  <si>
    <t>Tipe ex 2201(53)/ 241(35)</t>
  </si>
  <si>
    <t>Tipe ex 242(14)/ 968(2)</t>
  </si>
  <si>
    <t>Tipe ex 889(9)/ 890(11)</t>
  </si>
  <si>
    <t>Tipe-ex Deboss 013</t>
  </si>
  <si>
    <t>Tipe-ex Deboss DB 007</t>
  </si>
  <si>
    <t>144 box</t>
  </si>
  <si>
    <t>8 pc</t>
  </si>
  <si>
    <t>80 pak</t>
  </si>
  <si>
    <t>50 dus</t>
  </si>
  <si>
    <t>125 pk</t>
  </si>
  <si>
    <t>56 set</t>
  </si>
  <si>
    <t>JUMLAH</t>
  </si>
  <si>
    <t>Clip board holo 2 mk</t>
  </si>
  <si>
    <t>Kartu undangan anak. Kecil</t>
  </si>
  <si>
    <t>Acrylic 15 x 21</t>
  </si>
  <si>
    <t>BARU</t>
  </si>
  <si>
    <t>SELISIH</t>
  </si>
  <si>
    <t>KET</t>
  </si>
  <si>
    <t>Bp Tizo 31590 D</t>
  </si>
  <si>
    <t>Bp Zhixin 3050 (2)</t>
  </si>
  <si>
    <t>Bp Zhixin 3056 (4)/ 3057 (4)</t>
  </si>
  <si>
    <t>Bp Zhixin 3058 (4)/ 3051 (4)</t>
  </si>
  <si>
    <t>Bp Zhixin 3087 (3)/ 3066 (4)</t>
  </si>
  <si>
    <t>Bp Zhixin 3088 (4)/ 3086 (3)</t>
  </si>
  <si>
    <t>Bp Zhixin 3090 (3)/ 3089 (2)</t>
  </si>
  <si>
    <t>Carry file Topla 8820 putih</t>
  </si>
  <si>
    <t>Carry file Topla 8830 putih</t>
  </si>
  <si>
    <t>Carry file Topla 8820 M(6)/ K(7)</t>
  </si>
  <si>
    <t>Kertas Krep mix koala</t>
  </si>
  <si>
    <t>Magic Board 2002 (3)/ 9002 (1)</t>
  </si>
  <si>
    <t>Magic Board 20196 (3)/ 3021 (1)</t>
  </si>
  <si>
    <t>Kartu stock Kwarto P(1)/ K(13)</t>
  </si>
  <si>
    <t>Kartu stock Kwarto M(4)/ B(4)</t>
  </si>
  <si>
    <t>Carry file Topla 8830 K(4)/ M(3)/ Hj(4)</t>
  </si>
  <si>
    <t>Tas batik B alpindo (11) BLK (8)</t>
  </si>
  <si>
    <t>Tas Shop Ly SD L 280 B</t>
  </si>
  <si>
    <t>Asahan Kenko F4 FT</t>
  </si>
  <si>
    <t>B clip JK 107</t>
  </si>
  <si>
    <t>50 gr</t>
  </si>
  <si>
    <t>B clip JK 155</t>
  </si>
  <si>
    <t>B clip JK 280</t>
  </si>
  <si>
    <t>3 gr</t>
  </si>
  <si>
    <t>B clip Kenko 105</t>
  </si>
  <si>
    <t>B clip Kenko 107</t>
  </si>
  <si>
    <t>B clip Kenko 111</t>
  </si>
  <si>
    <t>B clip Kenko 200</t>
  </si>
  <si>
    <t>10 gr</t>
  </si>
  <si>
    <t>B clip Kenko 260</t>
  </si>
  <si>
    <t>5 gr</t>
  </si>
  <si>
    <t>BN A5 Campus JK</t>
  </si>
  <si>
    <t>BN A5 Fancy JK</t>
  </si>
  <si>
    <t>BN A5 Kenko CC 79 Campus</t>
  </si>
  <si>
    <t>BN A5 Kenko CC 83 Campus</t>
  </si>
  <si>
    <t>BN B5 Campus JK</t>
  </si>
  <si>
    <t>BN B5 Fancy JK</t>
  </si>
  <si>
    <t>Bp easy ht Kenko</t>
  </si>
  <si>
    <t>Bp gell Kenko Fun Ht</t>
  </si>
  <si>
    <t>Bp Kenko easy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</si>
  <si>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</si>
  <si>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</si>
  <si>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</si>
  <si>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</si>
  <si>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</si>
  <si>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</si>
  <si>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B</t>
  </si>
  <si>
    <t>Bp Kenko Nk 7 Dot</t>
  </si>
  <si>
    <t xml:space="preserve">Bp Kenko Nk 7 Lolipop Ht </t>
  </si>
  <si>
    <t>Bp Kenko NK 7 R Batik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</si>
  <si>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</si>
  <si>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</si>
  <si>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</si>
  <si>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</si>
  <si>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</si>
  <si>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</si>
  <si>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BT 3224 batik</t>
  </si>
  <si>
    <t>BT 3224-01 kembang</t>
  </si>
  <si>
    <t>Buku Tamu JA GB 2833 R3 (pink)</t>
  </si>
  <si>
    <t>Bussines file F PP320 A4 Kenko</t>
  </si>
  <si>
    <t>Call JK CC 15 A</t>
  </si>
  <si>
    <t>Call JK CC 800 CH</t>
  </si>
  <si>
    <t>Call JK PKC 0711 HC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</si>
  <si>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</si>
  <si>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</si>
  <si>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</si>
  <si>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</si>
  <si>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</si>
  <si>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</si>
  <si>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</si>
  <si>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</si>
  <si>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>Double tape JK 6mm x 15Y</t>
  </si>
  <si>
    <t xml:space="preserve">Expanding fille JK 2638 </t>
  </si>
  <si>
    <t>Garisan 30cm Kenko F4 (1 box=120)</t>
  </si>
  <si>
    <t>Garisan besi 30 cm Kenko</t>
  </si>
  <si>
    <t>Garisan besi 60cm Kenko</t>
  </si>
  <si>
    <t>Gunting Kenko SC 828</t>
  </si>
  <si>
    <t>Gunting Kenko SC 838</t>
  </si>
  <si>
    <t>Isi staples Kenko no 10 1M</t>
  </si>
  <si>
    <t>Jangka JK MS 402</t>
  </si>
  <si>
    <t>Jangka JK MS 406</t>
  </si>
  <si>
    <t>L leaf A5 100 JK</t>
  </si>
  <si>
    <t>L leaf A5 100 Kenko</t>
  </si>
  <si>
    <t>L leaf A5 50 Kenko</t>
  </si>
  <si>
    <t>L leaf B5 100 JK</t>
  </si>
  <si>
    <t>L leaf B5 100 Kenko</t>
  </si>
  <si>
    <t>L leaf B5 50 Kenko</t>
  </si>
  <si>
    <t>L Leaf JA A5 50</t>
  </si>
  <si>
    <t>L Leaf JA B5 50</t>
  </si>
  <si>
    <t>L Leaf JK A5 tanpa Cover Mix Mogu/ Minim/ Mola"(4)</t>
  </si>
  <si>
    <t>Label 1 line Kenko</t>
  </si>
  <si>
    <t>500 box</t>
  </si>
  <si>
    <t>Label Kenko 6001-2RL (1 line)</t>
  </si>
  <si>
    <t>Lem Kenko GT 406</t>
  </si>
  <si>
    <t>Lem Kenko LG 50</t>
  </si>
  <si>
    <t>Lem stick Kenko 8gr</t>
  </si>
  <si>
    <t>Lem super glue SG 03 Kenko</t>
  </si>
  <si>
    <t>50 card</t>
  </si>
  <si>
    <t>Mesin Kenko MX 6600 A</t>
  </si>
  <si>
    <t>50 pc</t>
  </si>
  <si>
    <t>Oil pastel 36W JK</t>
  </si>
  <si>
    <t>Oil pastel 55W JK</t>
  </si>
  <si>
    <t>Paper cutter JK 3038</t>
  </si>
  <si>
    <t>5 pc</t>
  </si>
  <si>
    <t>PC 0717-5-30 A/D Kenko</t>
  </si>
  <si>
    <t>PC Kenko 0719 UR Fancy</t>
  </si>
  <si>
    <t>PC Kenko 2160p AGE</t>
  </si>
  <si>
    <t>PC Kenko 2180 MG</t>
  </si>
  <si>
    <t>Pensil JK P-88 2B</t>
  </si>
  <si>
    <t>Plak band kain 24mm</t>
  </si>
  <si>
    <t>Plakband Kenko Coklat 45mm</t>
  </si>
  <si>
    <t>Plakband Kenko Trans 45mm</t>
  </si>
  <si>
    <t>Pocket note Kenko 403</t>
  </si>
  <si>
    <t>Pocket note Kenko 404</t>
  </si>
  <si>
    <t>Pocket note Kenko 501</t>
  </si>
  <si>
    <t>Push pin Kenko PN-30 warna</t>
  </si>
  <si>
    <t>PW 36 PB JK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</si>
  <si>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</si>
  <si>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</si>
  <si>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</si>
  <si>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</si>
  <si>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</si>
  <si>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</si>
  <si>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</si>
  <si>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</si>
  <si>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</si>
  <si>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</si>
  <si>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Stampad JK No.1</t>
  </si>
  <si>
    <t>Stampad Kenko No 1</t>
  </si>
  <si>
    <t>Stapler JK HD-50</t>
  </si>
  <si>
    <t>Stapler Kenko HD 10</t>
  </si>
  <si>
    <t>Stapler Kenko HD 10 D</t>
  </si>
  <si>
    <t>Stapler Kenko HD 10 S</t>
  </si>
  <si>
    <t>Stapler Kenko HD 50</t>
  </si>
  <si>
    <t>Stip JK Pen MER-01</t>
  </si>
  <si>
    <t>Stip Kenko 20 ht</t>
  </si>
  <si>
    <t>Stip Kenko 20 putih</t>
  </si>
  <si>
    <t>Stip Kenko 40 ht</t>
  </si>
  <si>
    <t>Stip Kenko ER 36 Batik</t>
  </si>
  <si>
    <t>Tas 3234 paradise JK</t>
  </si>
  <si>
    <t>Tas Kenko FSB 2930</t>
  </si>
  <si>
    <t>Tipe-ex JK CT-522</t>
  </si>
  <si>
    <t>Tipe-ex Kenko 306</t>
  </si>
  <si>
    <t>Tipe-ex Kenko 902</t>
  </si>
  <si>
    <t>Tipe-ex Kenko 902 P</t>
  </si>
  <si>
    <t>NO</t>
  </si>
  <si>
    <t>Cutter Kenko A 300</t>
  </si>
  <si>
    <t>Dispenser JK TD 102</t>
  </si>
  <si>
    <t>Dispenser JK TD 25</t>
  </si>
  <si>
    <t>Gunting JK 848</t>
  </si>
  <si>
    <t>Gunting JK 848 SG</t>
  </si>
  <si>
    <t>Label JK LB P2 CY (2 brs kuning)</t>
  </si>
  <si>
    <t>Lem Stick JK GS 09 8gr</t>
  </si>
  <si>
    <t>Lem Stick JK GS 15gr</t>
  </si>
  <si>
    <t>Tipe-ex Kenko 107</t>
  </si>
  <si>
    <t>Tipe-ex Kenko 01</t>
  </si>
  <si>
    <t>Tipe-ex Kenko 826</t>
  </si>
  <si>
    <t>STT</t>
  </si>
  <si>
    <t>S T O C K   B A R A N G   "  U N T A N A  "   S T A T I O N E R Y</t>
  </si>
  <si>
    <t>Date : 14 FEBRUARI - 19 FEBRUARI 2022</t>
  </si>
  <si>
    <t>SERI BARANG</t>
  </si>
  <si>
    <t>NAMA BARANG</t>
  </si>
  <si>
    <t>ISI/ Jmlh/ Ctn</t>
  </si>
  <si>
    <t>WLT-8838</t>
  </si>
  <si>
    <t>Post It WALITO</t>
  </si>
  <si>
    <t>WLT-8933</t>
  </si>
  <si>
    <t>WLT-8927</t>
  </si>
  <si>
    <t>WLT-8921</t>
  </si>
  <si>
    <t>WLT-8840</t>
  </si>
  <si>
    <t>WLT-8886</t>
  </si>
  <si>
    <t>WLT-8846</t>
  </si>
  <si>
    <t>WLT-8909</t>
  </si>
  <si>
    <t>WLT-8891</t>
  </si>
  <si>
    <t>WLT-8946</t>
  </si>
  <si>
    <t>WLT-8952</t>
  </si>
  <si>
    <t>WLT-8890A</t>
  </si>
  <si>
    <t>WLT-8889A</t>
  </si>
  <si>
    <t>WLT-8962</t>
  </si>
  <si>
    <t>WLT-8839</t>
  </si>
  <si>
    <t>WLT-8850</t>
  </si>
  <si>
    <t>WLT-8953</t>
  </si>
  <si>
    <t>WLT-8843</t>
  </si>
  <si>
    <t>WLT-8841</t>
  </si>
  <si>
    <t>WLT-8920</t>
  </si>
  <si>
    <t>WLT-8935</t>
  </si>
  <si>
    <t>WLT-8922</t>
  </si>
  <si>
    <t>Post It plastik gambar (fancy) biasa/ holo</t>
  </si>
  <si>
    <t>HMB-820</t>
  </si>
  <si>
    <t>Book Tab</t>
  </si>
  <si>
    <t>HMB-812</t>
  </si>
  <si>
    <t>PF-3368</t>
  </si>
  <si>
    <t>Stick Marker</t>
  </si>
  <si>
    <t>PF-6368</t>
  </si>
  <si>
    <t>PF-4368</t>
  </si>
  <si>
    <t>PF-5368</t>
  </si>
  <si>
    <t>PF-2368</t>
  </si>
  <si>
    <t>PF-6899</t>
  </si>
  <si>
    <t>PF-3899</t>
  </si>
  <si>
    <t>PF-2899</t>
  </si>
  <si>
    <t>PF-1368</t>
  </si>
  <si>
    <t>PF-1899</t>
  </si>
  <si>
    <t>PF-5899</t>
  </si>
  <si>
    <t>UTN</t>
  </si>
  <si>
    <t>HMB-120</t>
  </si>
  <si>
    <t>HMB-220</t>
  </si>
  <si>
    <t>HMB-320</t>
  </si>
  <si>
    <t>BL-8</t>
  </si>
  <si>
    <t>Brush</t>
  </si>
  <si>
    <t>145mm-6"</t>
  </si>
  <si>
    <t>Clips</t>
  </si>
  <si>
    <t>BP-A8021</t>
  </si>
  <si>
    <t>Gell pen</t>
  </si>
  <si>
    <t>BP-A8031</t>
  </si>
  <si>
    <t>BP-A8032</t>
  </si>
  <si>
    <t>BP-A8035</t>
  </si>
  <si>
    <t>BP-A9031</t>
  </si>
  <si>
    <t>BP-A9032</t>
  </si>
  <si>
    <t>BP-A9035</t>
  </si>
  <si>
    <t>BP-A9037</t>
  </si>
  <si>
    <t>BP-8781</t>
  </si>
  <si>
    <t>BP-8782</t>
  </si>
  <si>
    <t>BP-8785</t>
  </si>
  <si>
    <t>BP-8788</t>
  </si>
  <si>
    <t>BP-8793</t>
  </si>
  <si>
    <t>BP-8795</t>
  </si>
  <si>
    <t>BP-A8005</t>
  </si>
  <si>
    <t>BP-A8010</t>
  </si>
  <si>
    <t>BP-A8025</t>
  </si>
  <si>
    <t>A8001</t>
  </si>
  <si>
    <t>A8015</t>
  </si>
  <si>
    <t>A8028</t>
  </si>
  <si>
    <t>A8023</t>
  </si>
  <si>
    <t>JOSS-188 B</t>
  </si>
  <si>
    <t>GR-88 (6)</t>
  </si>
  <si>
    <t>Gell Refill</t>
  </si>
  <si>
    <t>GR-89 (12)</t>
  </si>
  <si>
    <t>JOSS-268</t>
  </si>
  <si>
    <t>Gell Refill biru</t>
  </si>
  <si>
    <t>Gell Refill Hitam</t>
  </si>
  <si>
    <t>X2008</t>
  </si>
  <si>
    <t>Magnet</t>
  </si>
  <si>
    <t>006</t>
  </si>
  <si>
    <t>8100</t>
  </si>
  <si>
    <t>8016</t>
  </si>
  <si>
    <t>002</t>
  </si>
  <si>
    <t>009</t>
  </si>
  <si>
    <t>8011-6</t>
  </si>
  <si>
    <t>3010T</t>
  </si>
  <si>
    <t>2010T</t>
  </si>
  <si>
    <t>X3510</t>
  </si>
  <si>
    <t>X4008</t>
  </si>
  <si>
    <t>X3010</t>
  </si>
  <si>
    <t>Magnet Smile kuning</t>
  </si>
  <si>
    <t>3010J</t>
  </si>
  <si>
    <t>Magnet Smile warna</t>
  </si>
  <si>
    <t>Note Book</t>
  </si>
  <si>
    <t>70100-9</t>
  </si>
  <si>
    <t>25-35</t>
  </si>
  <si>
    <t>18-35</t>
  </si>
  <si>
    <t>Note book</t>
  </si>
  <si>
    <t>25-01</t>
  </si>
  <si>
    <t>Pencil</t>
  </si>
  <si>
    <t>KW-1919</t>
  </si>
  <si>
    <t>Pencil Box</t>
  </si>
  <si>
    <t>KW-1616</t>
  </si>
  <si>
    <t>A-6500</t>
  </si>
  <si>
    <t>A-6682</t>
  </si>
  <si>
    <t>24x20</t>
  </si>
  <si>
    <t>Pocket</t>
  </si>
  <si>
    <t>30x20</t>
  </si>
  <si>
    <t>30x23</t>
  </si>
  <si>
    <t>33x27</t>
  </si>
  <si>
    <t>Pocket B</t>
  </si>
  <si>
    <t>27x33</t>
  </si>
  <si>
    <t>40x30</t>
  </si>
  <si>
    <t>45x33</t>
  </si>
  <si>
    <t>35x40</t>
  </si>
  <si>
    <t>40x45</t>
  </si>
  <si>
    <t>45x50</t>
  </si>
  <si>
    <t>50x55</t>
  </si>
  <si>
    <t>55x65</t>
  </si>
  <si>
    <t>16x25</t>
  </si>
  <si>
    <t>22x32</t>
  </si>
  <si>
    <t>Pocket kantong ultah</t>
  </si>
  <si>
    <t>NO-859-M</t>
  </si>
  <si>
    <t>Pocket biasa kecil</t>
  </si>
  <si>
    <t>H-8095-M</t>
  </si>
  <si>
    <t>NO-003-M</t>
  </si>
  <si>
    <t>H-8233-M</t>
  </si>
  <si>
    <t>H-4007-M</t>
  </si>
  <si>
    <t>NO-893-M</t>
  </si>
  <si>
    <t>XM-3003-M</t>
  </si>
  <si>
    <t>H-4006-M</t>
  </si>
  <si>
    <t>NO-1036-M</t>
  </si>
  <si>
    <t>ZD-678-M</t>
  </si>
  <si>
    <t>NO-859-L</t>
  </si>
  <si>
    <t>Pocket biasa Tg</t>
  </si>
  <si>
    <t>H-4007-L</t>
  </si>
  <si>
    <t>NO-893-L</t>
  </si>
  <si>
    <t>XM-3003-L</t>
  </si>
  <si>
    <t>NO-1036-L</t>
  </si>
  <si>
    <t>ZD-678-L</t>
  </si>
  <si>
    <t>XM2083-M</t>
  </si>
  <si>
    <t>Pocket glitter kecil</t>
  </si>
  <si>
    <t>ZD-789-M</t>
  </si>
  <si>
    <t>SL-7701-M</t>
  </si>
  <si>
    <t>ZD-206-M</t>
  </si>
  <si>
    <t>NO-3026-M</t>
  </si>
  <si>
    <t>XM-2019-M</t>
  </si>
  <si>
    <t>RQ-612-M</t>
  </si>
  <si>
    <t>ZD203-M</t>
  </si>
  <si>
    <t>NO1029-M</t>
  </si>
  <si>
    <t>XM3001-M</t>
  </si>
  <si>
    <t>XM2083-L</t>
  </si>
  <si>
    <t>Pocket glitter Tg</t>
  </si>
  <si>
    <t>SL-7701-L</t>
  </si>
  <si>
    <t>ZD-206-L</t>
  </si>
  <si>
    <t>NO-3026-L</t>
  </si>
  <si>
    <t>XM-2019-L</t>
  </si>
  <si>
    <t>RQ-612-L</t>
  </si>
  <si>
    <t>ZD203-L</t>
  </si>
  <si>
    <t>NO1029-L</t>
  </si>
  <si>
    <t>CH-30</t>
  </si>
  <si>
    <t>Ribbon</t>
  </si>
  <si>
    <t>CH-30-1</t>
  </si>
  <si>
    <t>TH-30</t>
  </si>
  <si>
    <t>TH-50</t>
  </si>
  <si>
    <t>TH-30-1</t>
  </si>
  <si>
    <t>TH-50-1</t>
  </si>
  <si>
    <t>THT-30</t>
  </si>
  <si>
    <t>THT-30-1</t>
  </si>
  <si>
    <t>THT-50-1</t>
  </si>
  <si>
    <t>JC-30</t>
  </si>
  <si>
    <t>XS-30</t>
  </si>
  <si>
    <t>CL-888</t>
  </si>
  <si>
    <t>Sharpener isi (60)</t>
  </si>
  <si>
    <t>NO.930</t>
  </si>
  <si>
    <t>Sharpener isi (48)</t>
  </si>
  <si>
    <t>1000G</t>
  </si>
  <si>
    <t>Stamp</t>
  </si>
  <si>
    <t>2000G-1</t>
  </si>
  <si>
    <t>R23-1008F</t>
  </si>
  <si>
    <t>Stapler</t>
  </si>
  <si>
    <t>JN-S</t>
  </si>
  <si>
    <t>Sticker</t>
  </si>
  <si>
    <t>JN-H</t>
  </si>
  <si>
    <t>YZ6662</t>
  </si>
  <si>
    <t>Study Board</t>
  </si>
  <si>
    <t>YZ6663</t>
  </si>
  <si>
    <t>JQ-969</t>
  </si>
  <si>
    <t>NO.329</t>
  </si>
  <si>
    <t>Sticker Holo</t>
  </si>
  <si>
    <t>NO.330</t>
  </si>
  <si>
    <t>WLT-9612</t>
  </si>
  <si>
    <t>WLT-9613</t>
  </si>
  <si>
    <t>WLT-9615</t>
  </si>
  <si>
    <t>WLT-9616</t>
  </si>
  <si>
    <t>WLT-9617</t>
  </si>
  <si>
    <t>WLT-9618</t>
  </si>
  <si>
    <t>WLT-9620</t>
  </si>
  <si>
    <t>WLT-9621</t>
  </si>
  <si>
    <t>WLT-9622</t>
  </si>
  <si>
    <t>WLT-9623</t>
  </si>
  <si>
    <t>WLT-9624</t>
  </si>
  <si>
    <t>WLT-9625</t>
  </si>
  <si>
    <t>WLT-9626</t>
  </si>
  <si>
    <t>WLT-9627</t>
  </si>
  <si>
    <t>WLT-9628</t>
  </si>
  <si>
    <t>NO.302</t>
  </si>
  <si>
    <t>NO.303</t>
  </si>
  <si>
    <t>NO.304</t>
  </si>
  <si>
    <t>NO.305</t>
  </si>
  <si>
    <t>NO.306</t>
  </si>
  <si>
    <t>NO.307</t>
  </si>
  <si>
    <t>NO.308</t>
  </si>
  <si>
    <t>NO.309</t>
  </si>
  <si>
    <t>NO.310</t>
  </si>
  <si>
    <t>NO.323</t>
  </si>
  <si>
    <t>NO.324</t>
  </si>
  <si>
    <t>NO.325</t>
  </si>
  <si>
    <t>NO.326</t>
  </si>
  <si>
    <t>NO.327</t>
  </si>
  <si>
    <t>Sticker BIASA</t>
  </si>
  <si>
    <t>NO.328</t>
  </si>
  <si>
    <t>WLT-9629</t>
  </si>
  <si>
    <t>2020 AVA</t>
  </si>
  <si>
    <t>349ABC</t>
  </si>
  <si>
    <t>Letter</t>
  </si>
  <si>
    <t>Magnit</t>
  </si>
  <si>
    <t>2008</t>
  </si>
  <si>
    <t>BK-5113</t>
  </si>
  <si>
    <t>ZD-9089</t>
  </si>
  <si>
    <t>ZD-9091</t>
  </si>
  <si>
    <t>ZD-9098</t>
  </si>
  <si>
    <t>ZD-9099</t>
  </si>
  <si>
    <t>1000</t>
  </si>
  <si>
    <t>QJ126</t>
  </si>
  <si>
    <t>Call Bell</t>
  </si>
  <si>
    <t>YS-C53</t>
  </si>
  <si>
    <t>A6 File</t>
  </si>
  <si>
    <t>YS-C55</t>
  </si>
  <si>
    <t>B5 File</t>
  </si>
  <si>
    <t>YS-C57</t>
  </si>
  <si>
    <t>B4 File</t>
  </si>
  <si>
    <t>6606</t>
  </si>
  <si>
    <t>Ruler</t>
  </si>
  <si>
    <t>6605</t>
  </si>
  <si>
    <t>8020</t>
  </si>
  <si>
    <t>XNB-0031</t>
  </si>
  <si>
    <t>984</t>
  </si>
  <si>
    <t>4311</t>
  </si>
  <si>
    <t>4317</t>
  </si>
  <si>
    <t>1516</t>
  </si>
  <si>
    <t>HC-12</t>
  </si>
  <si>
    <t>Pull Ribbon</t>
  </si>
  <si>
    <t>HC-18</t>
  </si>
  <si>
    <t>HC-30</t>
  </si>
  <si>
    <t>LS-30-1</t>
  </si>
  <si>
    <t>JG-88 Kayu</t>
  </si>
  <si>
    <t>Ballpen</t>
  </si>
  <si>
    <t>271 Lampu</t>
  </si>
  <si>
    <t>SG-6060</t>
  </si>
  <si>
    <t>SG-6100</t>
  </si>
  <si>
    <t>SG-5160</t>
  </si>
  <si>
    <t>SG-5100</t>
  </si>
  <si>
    <t>J-B002</t>
  </si>
  <si>
    <t>Scissors</t>
  </si>
  <si>
    <t>J-B003</t>
  </si>
  <si>
    <t>J-B004</t>
  </si>
  <si>
    <t>HY011</t>
  </si>
  <si>
    <t>SB-8877</t>
  </si>
  <si>
    <t>Book end</t>
  </si>
  <si>
    <t>ZD9099</t>
  </si>
  <si>
    <t>ZD9134</t>
  </si>
  <si>
    <t>SL-920</t>
  </si>
  <si>
    <t>H-8114</t>
  </si>
  <si>
    <t>BC-6018</t>
  </si>
  <si>
    <t>3CM</t>
  </si>
  <si>
    <t>Hooks</t>
  </si>
  <si>
    <t>3.5CM</t>
  </si>
  <si>
    <t>4CM</t>
  </si>
  <si>
    <t>4.5CM</t>
  </si>
  <si>
    <t>6CM</t>
  </si>
  <si>
    <t>8CM</t>
  </si>
  <si>
    <t>Tape</t>
  </si>
  <si>
    <t>1503-CD</t>
  </si>
  <si>
    <t>1510-G</t>
  </si>
  <si>
    <t>251-73A</t>
  </si>
  <si>
    <t>B-6626</t>
  </si>
  <si>
    <t>B-5795</t>
  </si>
  <si>
    <t>B-6636</t>
  </si>
  <si>
    <t>CP8391</t>
  </si>
  <si>
    <t>Correction tape</t>
  </si>
  <si>
    <t>SK849K</t>
  </si>
  <si>
    <t>Eraser</t>
  </si>
  <si>
    <t>Y-02</t>
  </si>
  <si>
    <t>Glitter</t>
  </si>
  <si>
    <t>783-12</t>
  </si>
  <si>
    <t>782-12</t>
  </si>
  <si>
    <t>GF-88</t>
  </si>
  <si>
    <t>GF-2012</t>
  </si>
  <si>
    <t>349 ANGKA</t>
  </si>
  <si>
    <t>X-3010</t>
  </si>
  <si>
    <t>Pallete</t>
  </si>
  <si>
    <t>845</t>
  </si>
  <si>
    <t>850</t>
  </si>
  <si>
    <t>012</t>
  </si>
  <si>
    <t>1001</t>
  </si>
  <si>
    <t>Sharpener</t>
  </si>
  <si>
    <t>1002</t>
  </si>
  <si>
    <t>HC2907</t>
  </si>
  <si>
    <t>30*20</t>
  </si>
  <si>
    <t>30*24</t>
  </si>
  <si>
    <t>33*27</t>
  </si>
  <si>
    <t>Pocket L tidur</t>
  </si>
  <si>
    <t>28*32</t>
  </si>
  <si>
    <t>40*30</t>
  </si>
  <si>
    <t>45*33</t>
  </si>
  <si>
    <t>0828</t>
  </si>
  <si>
    <t>251-47a</t>
  </si>
  <si>
    <t>857</t>
  </si>
  <si>
    <t>856</t>
  </si>
  <si>
    <t>859</t>
  </si>
  <si>
    <t>251-6B</t>
  </si>
  <si>
    <t>GF-32</t>
  </si>
  <si>
    <t>GB-30</t>
  </si>
  <si>
    <t>B1</t>
  </si>
  <si>
    <t>B2</t>
  </si>
  <si>
    <t>Card</t>
  </si>
  <si>
    <t>B3</t>
  </si>
  <si>
    <t>B4</t>
  </si>
  <si>
    <t>BC-8822</t>
  </si>
  <si>
    <t>BC-8996</t>
  </si>
  <si>
    <t>105</t>
  </si>
  <si>
    <t>Pencil box</t>
  </si>
  <si>
    <t>A-1359</t>
  </si>
  <si>
    <t>A-1185</t>
  </si>
  <si>
    <t>6612</t>
  </si>
  <si>
    <t>ID Card (Ht habis)</t>
  </si>
  <si>
    <t>T017</t>
  </si>
  <si>
    <t>ID Card</t>
  </si>
  <si>
    <t>PRI-61-002</t>
  </si>
  <si>
    <t>Ruler (100 cm)</t>
  </si>
  <si>
    <t>NO.2030</t>
  </si>
  <si>
    <t>NO.2032</t>
  </si>
  <si>
    <t>1862</t>
  </si>
  <si>
    <t>9105</t>
  </si>
  <si>
    <t>7505</t>
  </si>
  <si>
    <t>9106</t>
  </si>
  <si>
    <t>7506</t>
  </si>
  <si>
    <t>JR620</t>
  </si>
  <si>
    <t>Sharpener (60 pc)</t>
  </si>
  <si>
    <t>630</t>
  </si>
  <si>
    <t>8077</t>
  </si>
  <si>
    <t>3089</t>
  </si>
  <si>
    <t>3083</t>
  </si>
  <si>
    <t>3082</t>
  </si>
  <si>
    <t>A906</t>
  </si>
  <si>
    <t>7712</t>
  </si>
  <si>
    <t>A803</t>
  </si>
  <si>
    <t>XB-265</t>
  </si>
  <si>
    <t>DP-986</t>
  </si>
  <si>
    <t>M-8201</t>
  </si>
  <si>
    <t>M-1712</t>
  </si>
  <si>
    <t>TW-8068</t>
  </si>
  <si>
    <t>KT005</t>
  </si>
  <si>
    <t>308</t>
  </si>
  <si>
    <t>305</t>
  </si>
  <si>
    <t>703</t>
  </si>
  <si>
    <t>SK1617</t>
  </si>
  <si>
    <t>Stempel</t>
  </si>
  <si>
    <t>5245</t>
  </si>
  <si>
    <t>8898</t>
  </si>
  <si>
    <t>Stationery set</t>
  </si>
  <si>
    <t>KT-6601</t>
  </si>
  <si>
    <t>RS-3000</t>
  </si>
  <si>
    <t>C-9960</t>
  </si>
  <si>
    <t>KW-1717</t>
  </si>
  <si>
    <t>A-6602</t>
  </si>
  <si>
    <t>A-1301</t>
  </si>
  <si>
    <t>HB5246</t>
  </si>
  <si>
    <t>MM-3001</t>
  </si>
  <si>
    <t>MM-818</t>
  </si>
  <si>
    <t>E-01</t>
  </si>
  <si>
    <t>YZ-6663</t>
  </si>
  <si>
    <t>8867A</t>
  </si>
  <si>
    <t>Paper Pocket</t>
  </si>
  <si>
    <t>8853A</t>
  </si>
  <si>
    <t>8866A</t>
  </si>
  <si>
    <t>8913A</t>
  </si>
  <si>
    <t>8913C</t>
  </si>
  <si>
    <t>GB-40</t>
  </si>
  <si>
    <t>GB-50</t>
  </si>
  <si>
    <t>GB-60</t>
  </si>
  <si>
    <t>LW-60</t>
  </si>
  <si>
    <t>Magnifier</t>
  </si>
  <si>
    <t>LW-70</t>
  </si>
  <si>
    <t>LW-80</t>
  </si>
  <si>
    <t>LW-90</t>
  </si>
  <si>
    <t>YT-1003</t>
  </si>
  <si>
    <t>YT-1004</t>
  </si>
  <si>
    <t>YT-1007</t>
  </si>
  <si>
    <t>YT-1009</t>
  </si>
  <si>
    <t>YS-01</t>
  </si>
  <si>
    <t>YS-02</t>
  </si>
  <si>
    <t>661-8</t>
  </si>
  <si>
    <t>251-163A</t>
  </si>
  <si>
    <t>N-005</t>
  </si>
  <si>
    <t>N-006</t>
  </si>
  <si>
    <t>251-6</t>
  </si>
  <si>
    <t>YM-006</t>
  </si>
  <si>
    <t>H-01</t>
  </si>
  <si>
    <t>Palette</t>
  </si>
  <si>
    <t>H-01B</t>
  </si>
  <si>
    <t>Y-1</t>
  </si>
  <si>
    <t>Y-2</t>
  </si>
  <si>
    <t>Y-3</t>
  </si>
  <si>
    <t>Y-4</t>
  </si>
  <si>
    <t>Y-5</t>
  </si>
  <si>
    <t>B-4</t>
  </si>
  <si>
    <t>B-6</t>
  </si>
  <si>
    <t>KM-7733L</t>
  </si>
  <si>
    <t>KM-7733</t>
  </si>
  <si>
    <t>KM-8833L</t>
  </si>
  <si>
    <t>KM-8833</t>
  </si>
  <si>
    <t>532-A4</t>
  </si>
  <si>
    <t>File</t>
  </si>
  <si>
    <t>532-A5</t>
  </si>
  <si>
    <t>532-B4</t>
  </si>
  <si>
    <t>532-B5</t>
  </si>
  <si>
    <t>532-B6</t>
  </si>
  <si>
    <t>WLT9900</t>
  </si>
  <si>
    <t>WLT9901</t>
  </si>
  <si>
    <t>WLT9902</t>
  </si>
  <si>
    <t>WLT9903</t>
  </si>
  <si>
    <t>12cm</t>
  </si>
  <si>
    <t>18cm</t>
  </si>
  <si>
    <t>18cm-1</t>
  </si>
  <si>
    <t>LS-18</t>
  </si>
  <si>
    <t>LS-23</t>
  </si>
  <si>
    <t>KODE</t>
  </si>
  <si>
    <t>JUMLAH/ CTN</t>
  </si>
  <si>
    <t>SB-8899</t>
  </si>
  <si>
    <t>Brush Pagoda</t>
  </si>
  <si>
    <t>251-1</t>
  </si>
  <si>
    <t>251-2</t>
  </si>
  <si>
    <t>251-3</t>
  </si>
  <si>
    <t>251-4</t>
  </si>
  <si>
    <t>251-5</t>
  </si>
  <si>
    <t>251-7</t>
  </si>
  <si>
    <t>251-8</t>
  </si>
  <si>
    <t>251-9</t>
  </si>
  <si>
    <t>251-10</t>
  </si>
  <si>
    <t>251-11</t>
  </si>
  <si>
    <t>251-12</t>
  </si>
  <si>
    <t>Brush Eterna</t>
  </si>
  <si>
    <t>929-1</t>
  </si>
  <si>
    <t>929-2</t>
  </si>
  <si>
    <t>929-3</t>
  </si>
  <si>
    <t>929-4</t>
  </si>
  <si>
    <t>929-5</t>
  </si>
  <si>
    <t>929-6</t>
  </si>
  <si>
    <t>929-7</t>
  </si>
  <si>
    <t>929-8</t>
  </si>
  <si>
    <t>929-9</t>
  </si>
  <si>
    <t>929-10</t>
  </si>
  <si>
    <t>929-11</t>
  </si>
  <si>
    <t>929-12</t>
  </si>
  <si>
    <t>K3NIL</t>
  </si>
  <si>
    <t>YH-53-1</t>
  </si>
  <si>
    <t>B-05</t>
  </si>
  <si>
    <t>21839-6</t>
  </si>
  <si>
    <t>21839-4</t>
  </si>
  <si>
    <t>21839-16</t>
  </si>
  <si>
    <t>WC-88</t>
  </si>
  <si>
    <t>Correction Tape</t>
  </si>
  <si>
    <t>ZC-9914</t>
  </si>
  <si>
    <t>ZC-9916</t>
  </si>
  <si>
    <t>9316</t>
  </si>
  <si>
    <t>Gel Pen</t>
  </si>
  <si>
    <t>GP-168</t>
  </si>
  <si>
    <t>G-01</t>
  </si>
  <si>
    <t>G-02</t>
  </si>
  <si>
    <t>G-03</t>
  </si>
  <si>
    <t>G-04</t>
  </si>
  <si>
    <t>784-12</t>
  </si>
  <si>
    <t>785-12</t>
  </si>
  <si>
    <t>786-12</t>
  </si>
  <si>
    <t>Y-01</t>
  </si>
  <si>
    <t>Y-03</t>
  </si>
  <si>
    <t>Y-04</t>
  </si>
  <si>
    <t>G-08</t>
  </si>
  <si>
    <t>G56B00-7</t>
  </si>
  <si>
    <t>Mark Pen</t>
  </si>
  <si>
    <t>ST-1722-12</t>
  </si>
  <si>
    <t>ST1722-18</t>
  </si>
  <si>
    <t>ST1722-24</t>
  </si>
  <si>
    <t>21839-8</t>
  </si>
  <si>
    <t>21839-9</t>
  </si>
  <si>
    <t>21839-10</t>
  </si>
  <si>
    <t>21839-11</t>
  </si>
  <si>
    <t>21839-12</t>
  </si>
  <si>
    <t>21839-14</t>
  </si>
  <si>
    <t>21839-15</t>
  </si>
  <si>
    <t>DY-349B</t>
  </si>
  <si>
    <t>RC-9057</t>
  </si>
  <si>
    <t>Staples</t>
  </si>
  <si>
    <t>131/6</t>
  </si>
  <si>
    <t>A6</t>
  </si>
  <si>
    <t>Celengan L</t>
  </si>
  <si>
    <t>100000 (10%)</t>
  </si>
  <si>
    <t>250000 (10%)</t>
  </si>
  <si>
    <t>150000 (10%)</t>
  </si>
  <si>
    <t>75000 (10%)</t>
  </si>
  <si>
    <t>80000 (10%)</t>
  </si>
  <si>
    <t>15000 (10%)</t>
  </si>
  <si>
    <t>17500 (10%)</t>
  </si>
  <si>
    <t>70000 (10%)</t>
  </si>
  <si>
    <t>90000 (10%)</t>
  </si>
  <si>
    <t>135000 (10%)</t>
  </si>
  <si>
    <t>85000 (10%)</t>
  </si>
  <si>
    <t>65000 (10%)</t>
  </si>
  <si>
    <t>30000 (10%)</t>
  </si>
  <si>
    <t>32500 (10%)</t>
  </si>
  <si>
    <t>50000 (10%)</t>
  </si>
  <si>
    <t>12500 (10%)</t>
  </si>
  <si>
    <t>1250 (10%)</t>
  </si>
  <si>
    <t>2250 (10%)</t>
  </si>
  <si>
    <t>4500 (10%)</t>
  </si>
  <si>
    <t>5000 (10%)</t>
  </si>
  <si>
    <t>27500 (10%)</t>
  </si>
  <si>
    <t>52500 (10%)</t>
  </si>
  <si>
    <t>95000 (10%)</t>
  </si>
  <si>
    <t>170000 (10%)</t>
  </si>
  <si>
    <t>190000 (10%)</t>
  </si>
  <si>
    <t>210000 (10%)</t>
  </si>
  <si>
    <t>270000 (10%)</t>
  </si>
  <si>
    <t>370000 (10%)</t>
  </si>
  <si>
    <t>9000 (10%)</t>
  </si>
  <si>
    <t>8500 (10%)</t>
  </si>
  <si>
    <t>7000 (10%)</t>
  </si>
  <si>
    <t>10000 (10%)</t>
  </si>
  <si>
    <t>12000 (10%)</t>
  </si>
  <si>
    <t>13500 (10%)</t>
  </si>
  <si>
    <t>110000 (10%)</t>
  </si>
  <si>
    <t>40000 (10%)</t>
  </si>
  <si>
    <t>62500 (10%)</t>
  </si>
  <si>
    <t>55000 (10%)</t>
  </si>
  <si>
    <t>225000 (10%)</t>
  </si>
  <si>
    <t>125000 (10%)</t>
  </si>
  <si>
    <t>16500 (10%)</t>
  </si>
  <si>
    <t>8000 (10%)</t>
  </si>
  <si>
    <t>64000 (10%)</t>
  </si>
  <si>
    <t>45000 (10%)</t>
  </si>
  <si>
    <t>47500 (10%)</t>
  </si>
  <si>
    <t>350000 (10%)</t>
  </si>
  <si>
    <t>3000 (10%)</t>
  </si>
  <si>
    <t>2000 (10%)</t>
  </si>
  <si>
    <t>300000 (10%)</t>
  </si>
  <si>
    <t>240000 (10%)</t>
  </si>
  <si>
    <t>200000 (10%)</t>
  </si>
  <si>
    <t>20000 (10%)</t>
  </si>
  <si>
    <t>25000 (10%)</t>
  </si>
  <si>
    <t>1000 (10%)</t>
  </si>
  <si>
    <t>14000 (10%)</t>
  </si>
  <si>
    <t>60000 (10%)</t>
  </si>
  <si>
    <t>275000 (10%)</t>
  </si>
  <si>
    <t>325000 (10%)</t>
  </si>
  <si>
    <t>10500 (10%)</t>
  </si>
  <si>
    <t>120000 (10%)</t>
  </si>
  <si>
    <t>1100 (10%)</t>
  </si>
  <si>
    <t>1700 (10%)</t>
  </si>
  <si>
    <t>2700 (10%)</t>
  </si>
  <si>
    <t>2500 (10%)</t>
  </si>
  <si>
    <t>4000 (10%)</t>
  </si>
  <si>
    <t>Grosir</t>
  </si>
  <si>
    <t>Eceran</t>
  </si>
  <si>
    <t>GROSIR</t>
  </si>
  <si>
    <t>ECERAN</t>
  </si>
  <si>
    <t>STOCK JOYKO/ KENKO</t>
  </si>
  <si>
    <t>Jmlh (ctns)</t>
  </si>
  <si>
    <t>Column1</t>
  </si>
  <si>
    <t>SERI</t>
  </si>
  <si>
    <t>-</t>
  </si>
  <si>
    <t>Column2</t>
  </si>
  <si>
    <t>37500 (10%)</t>
  </si>
  <si>
    <t>3300/ 3500</t>
  </si>
  <si>
    <t>6500/ 6750</t>
  </si>
  <si>
    <t>175000 (10%)</t>
  </si>
  <si>
    <t>400000 (10%)</t>
  </si>
  <si>
    <t>160000 (10%)</t>
  </si>
  <si>
    <t>140000 (10%)</t>
  </si>
  <si>
    <t>84000 (10%)</t>
  </si>
  <si>
    <t>22500 (10%)</t>
  </si>
  <si>
    <t>325000 (15%)</t>
  </si>
  <si>
    <t>5000/ PCS</t>
  </si>
  <si>
    <t>9000/ PCS</t>
  </si>
  <si>
    <t>9500 (10%)</t>
  </si>
  <si>
    <t>7500 (10%)</t>
  </si>
  <si>
    <t>72000 (10%)</t>
  </si>
  <si>
    <t>3500/ 3750</t>
  </si>
  <si>
    <t>6750/ 7000</t>
  </si>
  <si>
    <t>5250/ PCS</t>
  </si>
  <si>
    <t>9500/ PCS</t>
  </si>
  <si>
    <t>Column3</t>
  </si>
  <si>
    <t>Column4</t>
  </si>
  <si>
    <t>Column5</t>
  </si>
  <si>
    <t>JUMLAH/ CTNS</t>
  </si>
  <si>
    <t>21839-7</t>
  </si>
  <si>
    <t>21839-13</t>
  </si>
  <si>
    <t>5070-2</t>
  </si>
  <si>
    <t>Wrapper</t>
  </si>
  <si>
    <t>30CM-1</t>
  </si>
  <si>
    <t>STD-2183</t>
  </si>
  <si>
    <t>ZH-1001</t>
  </si>
  <si>
    <t>1-5</t>
  </si>
  <si>
    <t>11-15</t>
  </si>
  <si>
    <t>16-20</t>
  </si>
  <si>
    <t>131/ 6</t>
  </si>
  <si>
    <t>NO 302</t>
  </si>
  <si>
    <t>NO 304</t>
  </si>
  <si>
    <t>NO 308</t>
  </si>
  <si>
    <t>NO 309</t>
  </si>
  <si>
    <t>NO 310</t>
  </si>
  <si>
    <t>WLT-9609</t>
  </si>
  <si>
    <t>WLT-8986</t>
  </si>
  <si>
    <t>SN-8924</t>
  </si>
  <si>
    <t>SN-8927</t>
  </si>
  <si>
    <t>SN-8937</t>
  </si>
  <si>
    <t>SN-8939</t>
  </si>
  <si>
    <t>SN-8941</t>
  </si>
  <si>
    <t>NO 313</t>
  </si>
  <si>
    <t>NO 315</t>
  </si>
  <si>
    <t>NO 323</t>
  </si>
  <si>
    <t>NO 327</t>
  </si>
  <si>
    <t>NO 328</t>
  </si>
  <si>
    <t>NO 330</t>
  </si>
  <si>
    <t>NO 324</t>
  </si>
  <si>
    <t>NO 325</t>
  </si>
  <si>
    <t>NO 326</t>
  </si>
  <si>
    <t>NO 329</t>
  </si>
  <si>
    <t>SN-8931</t>
  </si>
  <si>
    <t>SN-8906</t>
  </si>
  <si>
    <t>NO-3026-M/ K</t>
  </si>
  <si>
    <t>Pocket K</t>
  </si>
  <si>
    <t>NO-1029-M/ K</t>
  </si>
  <si>
    <t>NO-3026-L/ M</t>
  </si>
  <si>
    <t>Pocket M</t>
  </si>
  <si>
    <t>NO-1029-L/ M</t>
  </si>
  <si>
    <t>NO-859-M/ K</t>
  </si>
  <si>
    <t>NO-003-M/ K</t>
  </si>
  <si>
    <t>NO-893-M/ K</t>
  </si>
  <si>
    <t>NO-1036-M/ K</t>
  </si>
  <si>
    <t>NO-859-L/ M</t>
  </si>
  <si>
    <t>NO-003-L/ M</t>
  </si>
  <si>
    <t>NO-893-L/ M</t>
  </si>
  <si>
    <t>NO-1036-L/ M</t>
  </si>
  <si>
    <t>F-2016-S (new)</t>
  </si>
  <si>
    <t>ZD-871-M (new)</t>
  </si>
  <si>
    <t>ZD-278-M (new)</t>
  </si>
  <si>
    <t>ZD-876-M (new)</t>
  </si>
  <si>
    <t>ZD-835-M (new)</t>
  </si>
  <si>
    <t>ZD-874-M (new)</t>
  </si>
  <si>
    <t>ZD-870-M (new)</t>
  </si>
  <si>
    <t>NO-936-M (new)</t>
  </si>
  <si>
    <t>NO-934-M (new)</t>
  </si>
  <si>
    <t>ZD-873-L (new)</t>
  </si>
  <si>
    <t>NO-939-L (new)</t>
  </si>
  <si>
    <t>NO-1052-L (new)</t>
  </si>
  <si>
    <t>NO-941-L (new)</t>
  </si>
  <si>
    <t>ML-5011-L (new)</t>
  </si>
  <si>
    <t>NO-1050-L (new)</t>
  </si>
  <si>
    <t>kode</t>
  </si>
  <si>
    <t>nama</t>
  </si>
  <si>
    <t>jumlah/qtn</t>
  </si>
  <si>
    <t>Asahan meja S233</t>
  </si>
  <si>
    <t>Balon FS Mickey LKF 3200 M3</t>
  </si>
  <si>
    <t>50 pak</t>
  </si>
  <si>
    <t>BN A5 60 FPHY 001</t>
  </si>
  <si>
    <t>BN B5 60 FPHY 001</t>
  </si>
  <si>
    <t>BN A5 FPHY 002</t>
  </si>
  <si>
    <t>BN B5 FPHY 002</t>
  </si>
  <si>
    <t>Box file Microtop A.618/ 3 susun</t>
  </si>
  <si>
    <t>Box file Microtop A.648/ 4 susun</t>
  </si>
  <si>
    <t>Bp XDM GP 851</t>
  </si>
  <si>
    <t>Bp XDM 860</t>
  </si>
  <si>
    <t>Desk set Gasta 8312</t>
  </si>
  <si>
    <t>Gunting Gunindo OLL</t>
  </si>
  <si>
    <t>Jarum hijab GP 50 (24)</t>
  </si>
  <si>
    <t>Pc klg B 305</t>
  </si>
  <si>
    <t>Penghapus W/B Gunindo 803</t>
  </si>
  <si>
    <t>Tipe-ex 9187</t>
  </si>
  <si>
    <t>Tipe-ex 9184</t>
  </si>
  <si>
    <t>Isi cutter Kenko B</t>
  </si>
  <si>
    <t>Op Titi 48 Kenko</t>
  </si>
  <si>
    <t>Stamp pad JK No.0</t>
  </si>
  <si>
    <t>Tipe-ex JK CF-P231</t>
  </si>
  <si>
    <t>faktur(1)-1/ biasa(9)-6</t>
  </si>
  <si>
    <t>Acrylic Marries 812/ 12w (24)/ Biasa (3)</t>
  </si>
  <si>
    <t>011 (9)-1</t>
  </si>
  <si>
    <t>Bp AODM 011 (8)/ 010 (10) Faktur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</si>
</sst>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宋体"/>
      <charset val="134"/>
    </font>
    <font>
      <b/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0" fillId="0" borderId="0"/>
    <xf numFmtId="0" fontId="14" fillId="0" borderId="0"/>
    <xf numFmtId="0" fontId="14" fillId="0" borderId="0"/>
  </cellStyleXfs>
  <cellXfs count="106">
    <xf numFmtId="0" fontId="0" fillId="0" borderId="0" xfId="0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11" fillId="0" borderId="0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12" fillId="0" borderId="0" xfId="2" applyFont="1" applyFill="1" applyBorder="1" applyAlignment="1" applyProtection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13" fillId="0" borderId="0" xfId="2" applyFont="1" applyBorder="1" applyAlignment="1">
      <alignment horizontal="right" vertical="center"/>
    </xf>
    <xf numFmtId="0" fontId="4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left" vertical="center"/>
    </xf>
    <xf numFmtId="0" fontId="13" fillId="0" borderId="0" xfId="2" applyFont="1" applyFill="1" applyBorder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3" applyNumberFormat="1" applyFont="1" applyFill="1" applyBorder="1" applyAlignment="1">
      <alignment horizontal="right" vertical="center"/>
    </xf>
    <xf numFmtId="0" fontId="13" fillId="0" borderId="0" xfId="4" applyNumberFormat="1" applyFont="1" applyFill="1" applyBorder="1" applyAlignment="1">
      <alignment horizontal="right" vertical="center"/>
    </xf>
    <xf numFmtId="0" fontId="12" fillId="0" borderId="0" xfId="2" applyFont="1" applyFill="1" applyBorder="1" applyAlignment="1" applyProtection="1">
      <alignment horizontal="right" vertical="center"/>
    </xf>
    <xf numFmtId="0" fontId="13" fillId="0" borderId="0" xfId="2" applyFont="1" applyBorder="1" applyAlignment="1">
      <alignment horizontal="left" vertical="center"/>
    </xf>
    <xf numFmtId="17" fontId="13" fillId="0" borderId="0" xfId="3" applyNumberFormat="1" applyFont="1" applyFill="1" applyBorder="1" applyAlignment="1">
      <alignment horizontal="left" vertical="center"/>
    </xf>
    <xf numFmtId="17" fontId="13" fillId="0" borderId="0" xfId="3" quotePrefix="1" applyNumberFormat="1" applyFont="1" applyFill="1" applyBorder="1" applyAlignment="1">
      <alignment horizontal="left" vertical="center"/>
    </xf>
    <xf numFmtId="17" fontId="4" fillId="0" borderId="0" xfId="2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NumberFormat="1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8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0" fillId="0" borderId="0" xfId="0" applyNumberFormat="1" applyBorder="1" applyAlignment="1"/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 wrapText="1"/>
    </xf>
    <xf numFmtId="9" fontId="3" fillId="0" borderId="0" xfId="0" applyNumberFormat="1" applyFont="1" applyBorder="1" applyAlignment="1">
      <alignment horizontal="right" vertical="center"/>
    </xf>
    <xf numFmtId="0" fontId="16" fillId="0" borderId="0" xfId="0" applyFont="1" applyBorder="1"/>
    <xf numFmtId="0" fontId="1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2" fillId="0" borderId="0" xfId="2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right" vertical="center"/>
    </xf>
    <xf numFmtId="49" fontId="3" fillId="0" borderId="0" xfId="2" applyNumberFormat="1" applyFont="1" applyFill="1" applyBorder="1" applyAlignment="1">
      <alignment horizontal="left" vertical="center"/>
    </xf>
    <xf numFmtId="0" fontId="12" fillId="0" borderId="0" xfId="2" applyFont="1" applyFill="1" applyAlignment="1" applyProtection="1">
      <alignment horizontal="center" vertical="center"/>
    </xf>
    <xf numFmtId="49" fontId="3" fillId="0" borderId="0" xfId="2" applyNumberFormat="1" applyFont="1" applyFill="1" applyAlignment="1">
      <alignment horizontal="left" vertical="center"/>
    </xf>
    <xf numFmtId="0" fontId="3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3" fillId="0" borderId="0" xfId="2" applyFont="1" applyFill="1" applyAlignment="1">
      <alignment horizontal="right" vertical="center"/>
    </xf>
    <xf numFmtId="0" fontId="2" fillId="0" borderId="0" xfId="0" applyFont="1" applyBorder="1"/>
    <xf numFmtId="0" fontId="2" fillId="0" borderId="0" xfId="0" applyFont="1"/>
    <xf numFmtId="0" fontId="2" fillId="0" borderId="0" xfId="0" applyFont="1" applyFill="1" applyBorder="1" applyAlignment="1">
      <alignment vertical="center"/>
    </xf>
    <xf numFmtId="14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</cellXfs>
  <cellStyles count="5">
    <cellStyle name="Neutral" xfId="1" builtinId="28"/>
    <cellStyle name="Normal" xfId="0" builtinId="0"/>
    <cellStyle name="Normal 2" xfId="2"/>
    <cellStyle name="常规 2" xfId="3"/>
    <cellStyle name="常规 3" xfId="4"/>
  </cellStyles>
  <dxfs count="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jkenko1" displayName="jkenko1" ref="A2:H136" totalsRowShown="0" headerRowDxfId="124" dataDxfId="123">
  <autoFilter ref="A2:H136"/>
  <sortState ref="A3:H136">
    <sortCondition ref="B3:B136"/>
  </sortState>
  <tableColumns count="8">
    <tableColumn id="9" name="NO" dataDxfId="122">
      <calculatedColumnFormula>IF(jkenko1[[#This Row],[JUMLAH]]&gt;0,COUNT($A$2:$A2)+1,"")</calculatedColumnFormula>
    </tableColumn>
    <tableColumn id="3" name="NAMA" dataDxfId="121"/>
    <tableColumn id="4" name="JUMLAH" dataDxfId="120">
      <calculatedColumnFormula>IF(jkenko1[[#This Row],[BARU]]="",jkenko1[[#This Row],[JUMLAH AWAL]],jkenko1[[#This Row],[BARU]])</calculatedColumnFormula>
    </tableColumn>
    <tableColumn id="5" name="SATUAN" dataDxfId="119"/>
    <tableColumn id="6" name="JUMLAH AWAL" dataDxfId="118">
      <calculatedColumnFormula>IF(jkenko1[[#This Row],[BARU]]="",jkenko1[[#This Row],[JUMLAH AWAL]],jkenko1[[#This Row],[BARU]])</calculatedColumnFormula>
    </tableColumn>
    <tableColumn id="7" name="BARU" dataDxfId="117"/>
    <tableColumn id="8" name="SELISIH" dataDxfId="116">
      <calculatedColumnFormula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calculatedColumnFormula>
    </tableColumn>
    <tableColumn id="10" name="STT" dataDxfId="115">
      <calculatedColumnFormula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M2:T172" totalsRowShown="0" headerRowDxfId="37" dataDxfId="36">
  <autoFilter ref="M2:T172"/>
  <tableColumns count="8">
    <tableColumn id="1" name="NO" dataDxfId="35">
      <calculatedColumnFormula>IF(OR(M2="",M2=MAX(import20201[NO])),"",LOOKUP(ROW(M3)-ROWS($M$1:$M$2),import20201[NO]))</calculatedColumnFormula>
    </tableColumn>
    <tableColumn id="2" name="-" dataDxfId="34">
      <calculatedColumnFormula>IF(Table10[[#This Row],[NO]]="","",LOOKUP(Table10[[#This Row],[NO]],import20201[NO],import20201[-]))</calculatedColumnFormula>
    </tableColumn>
    <tableColumn id="3" name="KODE" dataDxfId="33">
      <calculatedColumnFormula>IF(Table10[[#This Row],[NO]]="","",LOOKUP(Table10[[#This Row],[NO]],import20201[NO],import20201[KODE]))</calculatedColumnFormula>
    </tableColumn>
    <tableColumn id="4" name="NAMA BARANG" dataDxfId="32">
      <calculatedColumnFormula>IF(Table10[[#This Row],[NO]]="","",LOOKUP(Table10[[#This Row],[NO]],import20201[NO],import20201[NAMA BARANG]))</calculatedColumnFormula>
    </tableColumn>
    <tableColumn id="5" name="ISI/ Jmlh/ Ctn" dataDxfId="31">
      <calculatedColumnFormula>IF(Table10[[#This Row],[NO]]="","",LOOKUP(Table10[[#This Row],[NO]],import20201[NO],import20201[ISI/ Jmlh/ Ctn]))</calculatedColumnFormula>
    </tableColumn>
    <tableColumn id="6" name="JUMLAH" dataDxfId="30">
      <calculatedColumnFormula>IF(Table10[[#This Row],[NO]]="","",LOOKUP(Table10[[#This Row],[NO]],import20201[NO],import20201[JUMLAH]))</calculatedColumnFormula>
    </tableColumn>
    <tableColumn id="7" name="GROSIR" dataDxfId="29">
      <calculatedColumnFormula>IF(Table10[[#This Row],[NO]]="","",LOOKUP(Table10[[#This Row],[NO]],import20201[NO],import20201[GROSIR]))</calculatedColumnFormula>
    </tableColumn>
    <tableColumn id="8" name="ECERAN" dataDxfId="28">
      <calculatedColumnFormula>IF(Table10[[#This Row],[NO]]="","",LOOKUP(Table10[[#This Row],[NO]],import20201[NO],import20201[ECERAN]))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2" name="UTNA61" displayName="UTNA61" ref="A3:H72" totalsRowShown="0" headerRowDxfId="27" dataDxfId="26">
  <autoFilter ref="A3:H72"/>
  <tableColumns count="8">
    <tableColumn id="8" name="NO" dataDxfId="25">
      <calculatedColumnFormula>IF(UTNA61[[#This Row],[JUMLAH]]&gt;0,COUNT(A$2:A4),"")</calculatedColumnFormula>
    </tableColumn>
    <tableColumn id="1" name="NAMA BARANG" dataDxfId="24" dataCellStyle="Normal 2"/>
    <tableColumn id="2" name="KODE" dataDxfId="23"/>
    <tableColumn id="3" name="JUMLAH/ CTN" dataDxfId="22" dataCellStyle="Normal 2"/>
    <tableColumn id="4" name="JUMLAH" dataDxfId="21" dataCellStyle="Normal 2">
      <calculatedColumnFormula>IF(UTNA61[[#This Row],[BARU]]="",UTNA61[[#This Row],[JUMLAH AWAL]],UTNA61[[#This Row],[BARU]])</calculatedColumnFormula>
    </tableColumn>
    <tableColumn id="5" name="JUMLAH AWAL" dataDxfId="20" dataCellStyle="Normal 2"/>
    <tableColumn id="6" name="BARU" dataDxfId="19"/>
    <tableColumn id="7" name="SELISIH" dataDxfId="18">
      <calculatedColumnFormula>IF(IF(UTNA61[[#This Row],[JUMLAH AWAL]]="",UTNA61[[#This Row],[JUMLAH]],UTNA61[[#This Row],[JUMLAH]]-UTNA61[[#This Row],[JUMLAH AWAL]])=0,"",IF(UTNA61[[#This Row],[JUMLAH AWAL]]="",UTNA61[[#This Row],[JUMLAH]],UTNA61[[#This Row],[JUMLAH]]-UTNA61[[#This Row],[JUMLAH AWAL]]))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J3:N72" totalsRowShown="0" headerRowDxfId="17" dataDxfId="16">
  <autoFilter ref="J3:N72"/>
  <tableColumns count="5">
    <tableColumn id="1" name="NO" dataDxfId="15">
      <calculatedColumnFormula>IF(OR(J3="",J3=MAX(UTNA61[NO])),"",LOOKUP(ROW(J3)-ROWS($J$1:$J$2),UTNA61[NO]))</calculatedColumnFormula>
    </tableColumn>
    <tableColumn id="2" name="NAMA BARANG" dataDxfId="14">
      <calculatedColumnFormula>IF(Table13[[#This Row],[NO]]="","",LOOKUP(Table13[[#This Row],[NO]],UTNA61[NO],UTNA61[NAMA BARANG]))</calculatedColumnFormula>
    </tableColumn>
    <tableColumn id="3" name="KODE" dataDxfId="13">
      <calculatedColumnFormula>IF(Table13[[#This Row],[NO]]="","",LOOKUP(Table13[[#This Row],[NO]],UTNA61[NO],UTNA61[KODE]))</calculatedColumnFormula>
    </tableColumn>
    <tableColumn id="4" name="JUMLAH/ CTNS" dataDxfId="12">
      <calculatedColumnFormula>IF(Table13[[#This Row],[NO]]="","",LOOKUP(Table13[[#This Row],[NO]],UTNA61[NO],UTNA61[JUMLAH/ CTN]))</calculatedColumnFormula>
    </tableColumn>
    <tableColumn id="5" name="JUMLAH" dataDxfId="11">
      <calculatedColumnFormula>IF(Table13[[#This Row],[NO]]="","",LOOKUP(Table13[[#This Row],[NO]],UTNA61[NO],UTNA61[JUMLAH]))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3:I75" totalsRowShown="0">
  <autoFilter ref="A3:I75"/>
  <tableColumns count="9">
    <tableColumn id="9" name="NO" dataDxfId="10">
      <calculatedColumnFormula>IF(Table14[[#This Row],[JUMLAH]]&gt;0,COUNT(A$3:A4),"")</calculatedColumnFormula>
    </tableColumn>
    <tableColumn id="1" name="-" dataDxfId="9" dataCellStyle="Normal 2"/>
    <tableColumn id="2" name="kode" dataDxfId="8" dataCellStyle="Normal 2"/>
    <tableColumn id="3" name="nama" dataDxfId="7" dataCellStyle="Normal 2"/>
    <tableColumn id="4" name="jumlah/qtn" dataDxfId="6" dataCellStyle="Normal 2"/>
    <tableColumn id="5" name="JUMLAH" dataDxfId="5" dataCellStyle="Normal 2">
      <calculatedColumnFormula>IF(Table14[[#This Row],[BARU]]="",Table14[[#This Row],[JUMLAH AWAL]],Table14[[#This Row],[BARU]])</calculatedColumnFormula>
    </tableColumn>
    <tableColumn id="6" name="JUMLAH AWAL"/>
    <tableColumn id="7" name="BARU"/>
    <tableColumn id="8" name="SELISIH" dataDxfId="4">
      <calculatedColumnFormula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K3:O76" totalsRowShown="0">
  <autoFilter ref="K3:O76"/>
  <tableColumns count="5">
    <tableColumn id="1" name="Column1"/>
    <tableColumn id="2" name="Column2"/>
    <tableColumn id="3" name="Column3"/>
    <tableColumn id="4" name="Column4"/>
    <tableColumn id="5" name="Column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jkenko2" displayName="jkenko2" ref="J2:M114" totalsRowShown="0" headerRowDxfId="114" dataDxfId="113">
  <autoFilter ref="J2:M114"/>
  <tableColumns count="4">
    <tableColumn id="1" name="NO" dataDxfId="112">
      <calculatedColumnFormula>LOOKUP(ROW(J3)-ROWS($J$1:$J$2),jkenko1[NO])</calculatedColumnFormula>
    </tableColumn>
    <tableColumn id="2" name="NAMA" dataDxfId="111">
      <calculatedColumnFormula>LOOKUP(J3,jkenko1[NO],jkenko1[NAMA])</calculatedColumnFormula>
    </tableColumn>
    <tableColumn id="3" name="JUMLAH" dataDxfId="110">
      <calculatedColumnFormula>LOOKUP(jkenko2[[#This Row],[NO]],jkenko1[NO],jkenko1[JUMLAH])</calculatedColumnFormula>
    </tableColumn>
    <tableColumn id="4" name="SATUAN" dataDxfId="109">
      <calculatedColumnFormula>LOOKUP(jkenko2[[#This Row],[NO]],jkenko1[NO],jkenko1[SATUAN])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5" name="biasa1" displayName="biasa1" ref="A3:I2579" totalsRowShown="0" headerRowDxfId="108" dataDxfId="107" tableBorderDxfId="106">
  <autoFilter ref="A3:I2579"/>
  <sortState ref="A4:I2579">
    <sortCondition ref="B3:B2579"/>
  </sortState>
  <tableColumns count="9">
    <tableColumn id="1" name="NO" dataDxfId="105">
      <calculatedColumnFormula>IF(biasa1[[#This Row],[JUMLAH]]&gt;0,COUNT(A$3:$A3)+1,"")</calculatedColumnFormula>
    </tableColumn>
    <tableColumn id="2" name="NAMA" dataDxfId="104"/>
    <tableColumn id="3" name="JUMLAH" dataDxfId="103">
      <calculatedColumnFormula>IF(biasa1[[#This Row],[BARU]]="",biasa1[[#This Row],[JUMLAH AWAL]],biasa1[[#This Row],[BARU]])</calculatedColumnFormula>
    </tableColumn>
    <tableColumn id="4" name="SATUAN" dataDxfId="102"/>
    <tableColumn id="5" name="JUMLAH AWAL" dataDxfId="0"/>
    <tableColumn id="6" name="BARU" dataDxfId="101"/>
    <tableColumn id="7" name="SELISIH" dataDxfId="100">
      <calculatedColumnFormula>IF(IF(biasa1[[#This Row],[JUMLAH AWAL]]="",biasa1[[#This Row],[JUMLAH]],biasa1[[#This Row],[JUMLAH]]-biasa1[[#This Row],[JUMLAH AWAL]])=0,"",IF(biasa1[[#This Row],[JUMLAH AWAL]]="",biasa1[[#This Row],[JUMLAH]],biasa1[[#This Row],[JUMLAH]]-biasa1[[#This Row],[JUMLAH AWAL]]))</calculatedColumnFormula>
    </tableColumn>
    <tableColumn id="8" name="KET" dataDxfId="99"/>
    <tableColumn id="9" name="STT" dataDxfId="98">
      <calculatedColumnFormula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27" name="biasa2" displayName="biasa2" ref="K3:N2540" totalsRowShown="0" headerRowDxfId="97" dataDxfId="96">
  <autoFilter ref="K3:N2540"/>
  <tableColumns count="4">
    <tableColumn id="1" name="NO" dataDxfId="95">
      <calculatedColumnFormula>LOOKUP(ROW(K4)-ROWS($K$1:$K$3),biasa1[NO])</calculatedColumnFormula>
    </tableColumn>
    <tableColumn id="2" name="NAMA" dataDxfId="94">
      <calculatedColumnFormula>LOOKUP(biasa2[[#This Row],[NO]],biasa1[NO],biasa1[NAMA])</calculatedColumnFormula>
    </tableColumn>
    <tableColumn id="3" name="JUMLAH" dataDxfId="93">
      <calculatedColumnFormula>LOOKUP(biasa2[[#This Row],[NO]],biasa1[NO],biasa1[JUMLAH])</calculatedColumnFormula>
    </tableColumn>
    <tableColumn id="4" name="SATUAN" dataDxfId="92">
      <calculatedColumnFormula>LOOKUP(biasa2[[#This Row],[NO]],biasa1[NO],biasa1[SATUAN])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8" name="import20191" displayName="import20191" ref="A3:K195" totalsRowShown="0" headerRowDxfId="91" dataDxfId="90" tableBorderDxfId="89" totalsRowBorderDxfId="88">
  <autoFilter ref="A3:K195"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11">
    <tableColumn id="9" name="NO" dataDxfId="87">
      <calculatedColumnFormula>IF(import20191[[#This Row],[JUMLAH]]&gt;0,COUNT(A$3:$A4),"")</calculatedColumnFormula>
    </tableColumn>
    <tableColumn id="8" name="-" dataDxfId="86"/>
    <tableColumn id="2" name="SERI" dataDxfId="85"/>
    <tableColumn id="3" name="NAMA BARANG" dataDxfId="84"/>
    <tableColumn id="4" name="ISI/ Jmlh/ Ctn" dataDxfId="83"/>
    <tableColumn id="5" name="JUMLAH" dataDxfId="82">
      <calculatedColumnFormula>IF(import20191[[#This Row],[BARU]]="",import20191[[#This Row],[JUMLAH AWAL]],import20191[[#This Row],[BARU]])</calculatedColumnFormula>
    </tableColumn>
    <tableColumn id="6" name="Grosir" dataDxfId="81"/>
    <tableColumn id="7" name="Eceran" dataDxfId="80"/>
    <tableColumn id="12" name="JUMLAH AWAL" dataDxfId="79"/>
    <tableColumn id="10" name="BARU" dataDxfId="78"/>
    <tableColumn id="11" name="SELISIH" dataDxfId="77">
      <calculatedColumnFormula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9" name="import20192" displayName="import20192" ref="M3:T195" totalsRowShown="0" headerRowDxfId="76" dataDxfId="75">
  <autoFilter ref="M3:T195"/>
  <tableColumns count="8">
    <tableColumn id="8" name="NO" dataDxfId="74">
      <calculatedColumnFormula>IF(OR(M3=MAX(import20191[NO]),M3=""),"",LOOKUP(ROW(M4)-ROWS($M$1:$M$3),import20191[NO]))</calculatedColumnFormula>
    </tableColumn>
    <tableColumn id="1" name="-" dataDxfId="73">
      <calculatedColumnFormula>IF(import20192[[#This Row],[NO]]="","",LOOKUP(import20192[[#This Row],[NO]],import20191[NO],import20191[-]))</calculatedColumnFormula>
    </tableColumn>
    <tableColumn id="2" name="SERI" dataDxfId="72">
      <calculatedColumnFormula>IF(import20192[[#This Row],[NO]]="","",LOOKUP(import20192[[#This Row],[NO]],import20191[NO],import20191[SERI]))</calculatedColumnFormula>
    </tableColumn>
    <tableColumn id="3" name="NAMA BARANG" dataDxfId="71">
      <calculatedColumnFormula>IF(import20192[[#This Row],[NO]]="","",LOOKUP(import20192[[#This Row],[NO]],import20191[NO],import20191[NAMA BARANG]))</calculatedColumnFormula>
    </tableColumn>
    <tableColumn id="4" name="ISI/ Jmlh/ Ctn" dataDxfId="70">
      <calculatedColumnFormula>IF(import20192[[#This Row],[NO]]="","",LOOKUP(import20192[[#This Row],[NO]],import20191[NO],import20191[ISI/ Jmlh/ Ctn]))</calculatedColumnFormula>
    </tableColumn>
    <tableColumn id="5" name="JUMLAH" dataDxfId="69">
      <calculatedColumnFormula>IF(import20192[[#This Row],[NO]]="","",LOOKUP(import20192[[#This Row],[NO]],import20191[NO],import20191[JUMLAH]))</calculatedColumnFormula>
    </tableColumn>
    <tableColumn id="6" name="Grosir" dataDxfId="68">
      <calculatedColumnFormula>IF(import20192[[#This Row],[NO]]="","",LOOKUP(import20192[[#This Row],[NO]],import20191[NO],import20191[Grosir]))</calculatedColumnFormula>
    </tableColumn>
    <tableColumn id="7" name="Eceran" dataDxfId="67">
      <calculatedColumnFormula>IF(import20192[[#This Row],[NO]]="","",LOOKUP(import20192[[#This Row],[NO]],import20191[NO],import20191[Eceran]))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3" name="import2019postit1" displayName="import2019postit1" ref="A2:H39" totalsRowShown="0" headerRowDxfId="66" dataDxfId="65">
  <autoFilter ref="A2:H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9" name="NO" dataDxfId="64">
      <calculatedColumnFormula>IF(import2019postit1[[#This Row],[JUMLAH]]&gt;0,COUNT($A$2:A3),"")</calculatedColumnFormula>
    </tableColumn>
    <tableColumn id="2" name="SERI BARANG" dataDxfId="63"/>
    <tableColumn id="3" name="NAMA BARANG" dataDxfId="62"/>
    <tableColumn id="4" name="ISI/ Jmlh/ Ctn" dataDxfId="61"/>
    <tableColumn id="5" name="JUMLAH" dataDxfId="60">
      <calculatedColumnFormula>IF(import2019postit1[[#This Row],[BARU]]="",import2019postit1[[#This Row],[JUMLAH AWAL]],import2019postit1[[#This Row],[BARU]])</calculatedColumnFormula>
    </tableColumn>
    <tableColumn id="6" name="JUMLAH AWAL" dataDxfId="59"/>
    <tableColumn id="7" name="BARU" dataDxfId="58"/>
    <tableColumn id="8" name="SELISIH" dataDxfId="57">
      <calculatedColumnFormula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6" name="import2019postit2" displayName="import2019postit2" ref="J2:N39" totalsRowShown="0" headerRowDxfId="56">
  <autoFilter ref="J2:N3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name="NO" dataDxfId="55">
      <calculatedColumnFormula>IF(OR(J2="",J2=MAX(import2019postit1[NO])),"",LOOKUP(ROW(J3)-ROWS($J$1:$J$2),import2019postit1[NO]))</calculatedColumnFormula>
    </tableColumn>
    <tableColumn id="1" name="SERI BARANG" dataDxfId="54">
      <calculatedColumnFormula>IF(import2019postit2[[#This Row],[NO]]="","",LOOKUP(import2019postit2[[#This Row],[NO]],import2019postit1[NO],import2019postit1[SERI BARANG]))</calculatedColumnFormula>
    </tableColumn>
    <tableColumn id="2" name="NAMA BARANG" dataDxfId="53">
      <calculatedColumnFormula>IF(import2019postit2[[#This Row],[NO]]="","",LOOKUP(import2019postit2[[#This Row],[NO]],import2019postit1[NO],import2019postit1[NAMA BARANG]))</calculatedColumnFormula>
    </tableColumn>
    <tableColumn id="3" name="ISI/ Jmlh/ Ctn" dataDxfId="52">
      <calculatedColumnFormula>IF(import2019postit2[[#This Row],[NO]]="","",LOOKUP(import2019postit2[[#This Row],[NO]],import2019postit1[NO],import2019postit1[ISI/ Jmlh/ Ctn]))</calculatedColumnFormula>
    </tableColumn>
    <tableColumn id="4" name="Jmlh (ctns)" dataDxfId="51">
      <calculatedColumnFormula>IF(import2019postit2[[#This Row],[NO]]="","",LOOKUP(import2019postit2[[#This Row],[NO]],import2019postit1[NO],import2019postit1[JUMLAH]))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import20201" displayName="import20201" ref="A2:K172" totalsRowShown="0" headerRowDxfId="50" dataDxfId="49">
  <autoFilter ref="A2:K172"/>
  <tableColumns count="11">
    <tableColumn id="1" name="NO" dataDxfId="48">
      <calculatedColumnFormula>IF(import20201[[#This Row],[JUMLAH]]&gt;0,COUNT(A$2:A3),"")</calculatedColumnFormula>
    </tableColumn>
    <tableColumn id="2" name="-" dataDxfId="47"/>
    <tableColumn id="3" name="KODE" dataDxfId="46"/>
    <tableColumn id="4" name="NAMA BARANG" dataDxfId="45"/>
    <tableColumn id="5" name="ISI/ Jmlh/ Ctn" dataDxfId="44"/>
    <tableColumn id="6" name="JUMLAH" dataDxfId="43">
      <calculatedColumnFormula>IF(import20201[[#This Row],[BARU]]="",import20201[[#This Row],[JUMLAH AWAL]],import20201[[#This Row],[BARU]])</calculatedColumnFormula>
    </tableColumn>
    <tableColumn id="7" name="GROSIR" dataDxfId="42"/>
    <tableColumn id="11" name="ECERAN" dataDxfId="41"/>
    <tableColumn id="10" name="JUMLAH AWAL" dataDxfId="40"/>
    <tableColumn id="8" name="BARU" dataDxfId="39"/>
    <tableColumn id="9" name="SELISIH" dataDxfId="38">
      <calculatedColumnFormula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39"/>
  <sheetViews>
    <sheetView topLeftCell="A106" zoomScale="85" zoomScaleNormal="85" workbookViewId="0">
      <selection activeCell="B106" sqref="B1:B1048576"/>
    </sheetView>
  </sheetViews>
  <sheetFormatPr defaultRowHeight="20.100000000000001" customHeight="1"/>
  <cols>
    <col min="1" max="1" width="9.42578125" style="5" bestFit="1" customWidth="1"/>
    <col min="2" max="2" width="52.42578125" style="100" bestFit="1" customWidth="1"/>
    <col min="3" max="3" width="11.28515625" style="6" bestFit="1" customWidth="1"/>
    <col min="4" max="4" width="13.5703125" style="6" bestFit="1" customWidth="1"/>
    <col min="5" max="5" width="17.85546875" style="4" bestFit="1" customWidth="1"/>
    <col min="6" max="6" width="11.5703125" style="8" bestFit="1" customWidth="1"/>
    <col min="7" max="7" width="13.7109375" style="8" bestFit="1" customWidth="1"/>
    <col min="8" max="8" width="7.7109375" style="8" bestFit="1" customWidth="1"/>
    <col min="9" max="9" width="6.28515625" style="7" customWidth="1"/>
    <col min="10" max="10" width="9.42578125" style="7" bestFit="1" customWidth="1"/>
    <col min="11" max="11" width="52.42578125" style="4" bestFit="1" customWidth="1"/>
    <col min="12" max="12" width="13.85546875" style="4" bestFit="1" customWidth="1"/>
    <col min="13" max="13" width="14.42578125" style="7" bestFit="1" customWidth="1"/>
    <col min="14" max="14" width="6.5703125" style="7" customWidth="1"/>
    <col min="15" max="16384" width="9.140625" style="7"/>
  </cols>
  <sheetData>
    <row r="1" spans="1:13" ht="20.100000000000001" customHeight="1">
      <c r="A1" s="101" t="s">
        <v>3570</v>
      </c>
      <c r="B1" s="101"/>
      <c r="E1" s="6"/>
      <c r="F1" s="4"/>
    </row>
    <row r="2" spans="1:13" ht="20.100000000000001" customHeight="1">
      <c r="A2" s="8" t="s">
        <v>2976</v>
      </c>
      <c r="B2" s="5" t="s">
        <v>2521</v>
      </c>
      <c r="C2" s="6" t="s">
        <v>2824</v>
      </c>
      <c r="D2" s="6" t="s">
        <v>2522</v>
      </c>
      <c r="E2" s="6" t="s">
        <v>2523</v>
      </c>
      <c r="F2" s="4" t="s">
        <v>2828</v>
      </c>
      <c r="G2" s="8" t="s">
        <v>2829</v>
      </c>
      <c r="H2" s="10" t="s">
        <v>2988</v>
      </c>
      <c r="J2" s="30" t="s">
        <v>2976</v>
      </c>
      <c r="K2" s="31" t="s">
        <v>2521</v>
      </c>
      <c r="L2" s="30" t="s">
        <v>2824</v>
      </c>
      <c r="M2" s="30" t="s">
        <v>2522</v>
      </c>
    </row>
    <row r="3" spans="1:13" ht="20.100000000000001" customHeight="1">
      <c r="A3" s="8">
        <f>IF(jkenko1[[#This Row],[JUMLAH]]&gt;0,COUNT($A$2:$A2)+1,"")</f>
        <v>1</v>
      </c>
      <c r="B3" s="3" t="s">
        <v>2849</v>
      </c>
      <c r="C3" s="2">
        <f>IF(jkenko1[[#This Row],[BARU]]="",jkenko1[[#This Row],[JUMLAH AWAL]],jkenko1[[#This Row],[BARU]])</f>
        <v>1</v>
      </c>
      <c r="D3" s="2">
        <v>72</v>
      </c>
      <c r="E3" s="2">
        <v>1</v>
      </c>
      <c r="F3" s="4"/>
      <c r="G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" s="30">
        <f>LOOKUP(ROW(J3)-ROWS($J$1:$J$2),jkenko1[NO])</f>
        <v>1</v>
      </c>
      <c r="K3" s="31" t="str">
        <f>LOOKUP(J3,jkenko1[NO],jkenko1[NAMA])</f>
        <v>Asahan Kenko F4 FT</v>
      </c>
      <c r="L3" s="30">
        <f>LOOKUP(jkenko2[[#This Row],[NO]],jkenko1[NO],jkenko1[JUMLAH])</f>
        <v>1</v>
      </c>
      <c r="M3" s="30">
        <f>LOOKUP(jkenko2[[#This Row],[NO]],jkenko1[NO],jkenko1[SATUAN])</f>
        <v>72</v>
      </c>
    </row>
    <row r="4" spans="1:13" ht="20.100000000000001" customHeight="1">
      <c r="A4" s="8">
        <f>IF(jkenko1[[#This Row],[JUMLAH]]&gt;0,COUNT($A$2:$A3)+1,"")</f>
        <v>2</v>
      </c>
      <c r="B4" s="3" t="s">
        <v>2850</v>
      </c>
      <c r="C4" s="2">
        <f>IF(jkenko1[[#This Row],[BARU]]="",jkenko1[[#This Row],[JUMLAH AWAL]],jkenko1[[#This Row],[BARU]])</f>
        <v>11</v>
      </c>
      <c r="D4" s="2" t="s">
        <v>2851</v>
      </c>
      <c r="E4" s="2">
        <v>12</v>
      </c>
      <c r="F4" s="4">
        <v>11</v>
      </c>
      <c r="G4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4" s="4">
        <f>LOOKUP(ROW(J4)-ROWS($J$1:$J$2),jkenko1[NO])</f>
        <v>2</v>
      </c>
      <c r="K4" s="7" t="str">
        <f>LOOKUP(J4,jkenko1[NO],jkenko1[NAMA])</f>
        <v>B clip JK 107</v>
      </c>
      <c r="L4" s="4">
        <f>LOOKUP(jkenko2[[#This Row],[NO]],jkenko1[NO],jkenko1[JUMLAH])</f>
        <v>11</v>
      </c>
      <c r="M4" s="4" t="str">
        <f>LOOKUP(jkenko2[[#This Row],[NO]],jkenko1[NO],jkenko1[SATUAN])</f>
        <v>50 gr</v>
      </c>
    </row>
    <row r="5" spans="1:13" ht="20.100000000000001" customHeight="1">
      <c r="A5" s="8" t="str">
        <f>IF(jkenko1[[#This Row],[JUMLAH]]&gt;0,COUNT($A$2:$A4)+1,"")</f>
        <v/>
      </c>
      <c r="B5" s="3" t="s">
        <v>2852</v>
      </c>
      <c r="C5" s="2">
        <f>IF(jkenko1[[#This Row],[BARU]]="",jkenko1[[#This Row],[JUMLAH AWAL]],jkenko1[[#This Row],[BARU]])</f>
        <v>0</v>
      </c>
      <c r="D5" s="2" t="s">
        <v>1198</v>
      </c>
      <c r="E5" s="2">
        <v>1</v>
      </c>
      <c r="F5" s="4">
        <v>0</v>
      </c>
      <c r="G5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5" s="4">
        <f>LOOKUP(ROW(J5)-ROWS($J$1:$J$2),jkenko1[NO])</f>
        <v>3</v>
      </c>
      <c r="K5" s="7" t="str">
        <f>LOOKUP(J5,jkenko1[NO],jkenko1[NAMA])</f>
        <v>B clip JK 280</v>
      </c>
      <c r="L5" s="4">
        <f>LOOKUP(jkenko2[[#This Row],[NO]],jkenko1[NO],jkenko1[JUMLAH])</f>
        <v>1</v>
      </c>
      <c r="M5" s="4" t="str">
        <f>LOOKUP(jkenko2[[#This Row],[NO]],jkenko1[NO],jkenko1[SATUAN])</f>
        <v>3 gr</v>
      </c>
    </row>
    <row r="6" spans="1:13" ht="20.100000000000001" customHeight="1">
      <c r="A6" s="8">
        <f>IF(jkenko1[[#This Row],[JUMLAH]]&gt;0,COUNT($A$2:$A5)+1,"")</f>
        <v>3</v>
      </c>
      <c r="B6" s="3" t="s">
        <v>2853</v>
      </c>
      <c r="C6" s="2">
        <f>IF(jkenko1[[#This Row],[BARU]]="",jkenko1[[#This Row],[JUMLAH AWAL]],jkenko1[[#This Row],[BARU]])</f>
        <v>1</v>
      </c>
      <c r="D6" s="2" t="s">
        <v>2854</v>
      </c>
      <c r="E6" s="2">
        <v>2</v>
      </c>
      <c r="F6" s="4">
        <v>1</v>
      </c>
      <c r="G6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6" s="4">
        <f>LOOKUP(ROW(J6)-ROWS($J$1:$J$2),jkenko1[NO])</f>
        <v>4</v>
      </c>
      <c r="K6" s="7" t="str">
        <f>LOOKUP(J6,jkenko1[NO],jkenko1[NAMA])</f>
        <v>B clip Kenko 105</v>
      </c>
      <c r="L6" s="4">
        <f>LOOKUP(jkenko2[[#This Row],[NO]],jkenko1[NO],jkenko1[JUMLAH])</f>
        <v>2</v>
      </c>
      <c r="M6" s="4" t="str">
        <f>LOOKUP(jkenko2[[#This Row],[NO]],jkenko1[NO],jkenko1[SATUAN])</f>
        <v>50 gr</v>
      </c>
    </row>
    <row r="7" spans="1:13" ht="20.100000000000001" customHeight="1">
      <c r="A7" s="8">
        <f>IF(jkenko1[[#This Row],[JUMLAH]]&gt;0,COUNT($A$2:$A6)+1,"")</f>
        <v>4</v>
      </c>
      <c r="B7" s="3" t="s">
        <v>2855</v>
      </c>
      <c r="C7" s="2">
        <f>IF(jkenko1[[#This Row],[BARU]]="",jkenko1[[#This Row],[JUMLAH AWAL]],jkenko1[[#This Row],[BARU]])</f>
        <v>2</v>
      </c>
      <c r="D7" s="2" t="s">
        <v>2851</v>
      </c>
      <c r="E7" s="2">
        <v>2</v>
      </c>
      <c r="F7" s="4"/>
      <c r="G7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" s="4">
        <f>LOOKUP(ROW(J7)-ROWS($J$1:$J$2),jkenko1[NO])</f>
        <v>5</v>
      </c>
      <c r="K7" s="7" t="str">
        <f>LOOKUP(J7,jkenko1[NO],jkenko1[NAMA])</f>
        <v>B clip Kenko 107</v>
      </c>
      <c r="L7" s="4">
        <f>LOOKUP(jkenko2[[#This Row],[NO]],jkenko1[NO],jkenko1[JUMLAH])</f>
        <v>6</v>
      </c>
      <c r="M7" s="4" t="str">
        <f>LOOKUP(jkenko2[[#This Row],[NO]],jkenko1[NO],jkenko1[SATUAN])</f>
        <v>50 gr</v>
      </c>
    </row>
    <row r="8" spans="1:13" ht="20.100000000000001" customHeight="1">
      <c r="A8" s="8">
        <f>IF(jkenko1[[#This Row],[JUMLAH]]&gt;0,COUNT($A$2:$A7)+1,"")</f>
        <v>5</v>
      </c>
      <c r="B8" s="3" t="s">
        <v>2856</v>
      </c>
      <c r="C8" s="2">
        <f>IF(jkenko1[[#This Row],[BARU]]="",jkenko1[[#This Row],[JUMLAH AWAL]],jkenko1[[#This Row],[BARU]])</f>
        <v>6</v>
      </c>
      <c r="D8" s="2" t="s">
        <v>2851</v>
      </c>
      <c r="E8" s="2">
        <v>6</v>
      </c>
      <c r="F8" s="4"/>
      <c r="G8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" s="4">
        <f>LOOKUP(ROW(J8)-ROWS($J$1:$J$2),jkenko1[NO])</f>
        <v>6</v>
      </c>
      <c r="K8" s="7" t="str">
        <f>LOOKUP(J8,jkenko1[NO],jkenko1[NAMA])</f>
        <v>B clip Kenko 111</v>
      </c>
      <c r="L8" s="4">
        <f>LOOKUP(jkenko2[[#This Row],[NO]],jkenko1[NO],jkenko1[JUMLAH])</f>
        <v>7</v>
      </c>
      <c r="M8" s="4" t="str">
        <f>LOOKUP(jkenko2[[#This Row],[NO]],jkenko1[NO],jkenko1[SATUAN])</f>
        <v>30 gr</v>
      </c>
    </row>
    <row r="9" spans="1:13" ht="20.100000000000001" customHeight="1">
      <c r="A9" s="8">
        <f>IF(jkenko1[[#This Row],[JUMLAH]]&gt;0,COUNT($A$2:$A8)+1,"")</f>
        <v>6</v>
      </c>
      <c r="B9" s="3" t="s">
        <v>2857</v>
      </c>
      <c r="C9" s="2">
        <f>IF(jkenko1[[#This Row],[BARU]]="",jkenko1[[#This Row],[JUMLAH AWAL]],jkenko1[[#This Row],[BARU]])</f>
        <v>7</v>
      </c>
      <c r="D9" s="2" t="s">
        <v>1905</v>
      </c>
      <c r="E9" s="2">
        <v>7</v>
      </c>
      <c r="F9" s="4"/>
      <c r="G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" s="4">
        <f>LOOKUP(ROW(J9)-ROWS($J$1:$J$2),jkenko1[NO])</f>
        <v>7</v>
      </c>
      <c r="K9" s="7" t="str">
        <f>LOOKUP(J9,jkenko1[NO],jkenko1[NAMA])</f>
        <v>BN A5 Campus JK</v>
      </c>
      <c r="L9" s="4">
        <f>LOOKUP(jkenko2[[#This Row],[NO]],jkenko1[NO],jkenko1[JUMLAH])</f>
        <v>13</v>
      </c>
      <c r="M9" s="4">
        <f>LOOKUP(jkenko2[[#This Row],[NO]],jkenko1[NO],jkenko1[SATUAN])</f>
        <v>72</v>
      </c>
    </row>
    <row r="10" spans="1:13" ht="20.100000000000001" customHeight="1">
      <c r="A10" s="8" t="str">
        <f>IF(jkenko1[[#This Row],[JUMLAH]]&gt;0,COUNT($A$2:$A9)+1,"")</f>
        <v/>
      </c>
      <c r="B10" s="3" t="s">
        <v>2858</v>
      </c>
      <c r="C10" s="2">
        <f>IF(jkenko1[[#This Row],[BARU]]="",jkenko1[[#This Row],[JUMLAH AWAL]],jkenko1[[#This Row],[BARU]])</f>
        <v>0</v>
      </c>
      <c r="D10" s="2" t="s">
        <v>2859</v>
      </c>
      <c r="E10" s="2">
        <v>0</v>
      </c>
      <c r="F10" s="4"/>
      <c r="G10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" s="4">
        <f>LOOKUP(ROW(J10)-ROWS($J$1:$J$2),jkenko1[NO])</f>
        <v>8</v>
      </c>
      <c r="K10" s="7" t="str">
        <f>LOOKUP(J10,jkenko1[NO],jkenko1[NAMA])</f>
        <v>BN A5 Fancy JK</v>
      </c>
      <c r="L10" s="4">
        <f>LOOKUP(jkenko2[[#This Row],[NO]],jkenko1[NO],jkenko1[JUMLAH])</f>
        <v>6</v>
      </c>
      <c r="M10" s="4" t="str">
        <f>LOOKUP(jkenko2[[#This Row],[NO]],jkenko1[NO],jkenko1[SATUAN])</f>
        <v>72 pc</v>
      </c>
    </row>
    <row r="11" spans="1:13" ht="20.100000000000001" customHeight="1">
      <c r="A11" s="8" t="str">
        <f>IF(jkenko1[[#This Row],[JUMLAH]]&gt;0,COUNT($A$2:$A10)+1,"")</f>
        <v/>
      </c>
      <c r="B11" s="3" t="s">
        <v>2860</v>
      </c>
      <c r="C11" s="2">
        <f>IF(jkenko1[[#This Row],[BARU]]="",jkenko1[[#This Row],[JUMLAH AWAL]],jkenko1[[#This Row],[BARU]])</f>
        <v>0</v>
      </c>
      <c r="D11" s="2" t="s">
        <v>2861</v>
      </c>
      <c r="E11" s="2">
        <v>0</v>
      </c>
      <c r="F11" s="4"/>
      <c r="G11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" s="4">
        <f>LOOKUP(ROW(J11)-ROWS($J$1:$J$2),jkenko1[NO])</f>
        <v>9</v>
      </c>
      <c r="K11" s="7" t="str">
        <f>LOOKUP(J11,jkenko1[NO],jkenko1[NAMA])</f>
        <v>BN A5 Kenko CC 79 Campus</v>
      </c>
      <c r="L11" s="4">
        <f>LOOKUP(jkenko2[[#This Row],[NO]],jkenko1[NO],jkenko1[JUMLAH])</f>
        <v>1</v>
      </c>
      <c r="M11" s="4">
        <f>LOOKUP(jkenko2[[#This Row],[NO]],jkenko1[NO],jkenko1[SATUAN])</f>
        <v>72</v>
      </c>
    </row>
    <row r="12" spans="1:13" ht="20.100000000000001" customHeight="1">
      <c r="A12" s="8">
        <f>IF(jkenko1[[#This Row],[JUMLAH]]&gt;0,COUNT($A$2:$A11)+1,"")</f>
        <v>7</v>
      </c>
      <c r="B12" s="3" t="s">
        <v>2862</v>
      </c>
      <c r="C12" s="2">
        <f>IF(jkenko1[[#This Row],[BARU]]="",jkenko1[[#This Row],[JUMLAH AWAL]],jkenko1[[#This Row],[BARU]])</f>
        <v>13</v>
      </c>
      <c r="D12" s="2">
        <v>72</v>
      </c>
      <c r="E12" s="2">
        <v>14</v>
      </c>
      <c r="F12" s="4">
        <v>13</v>
      </c>
      <c r="G12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2" s="4">
        <f>LOOKUP(ROW(J12)-ROWS($J$1:$J$2),jkenko1[NO])</f>
        <v>10</v>
      </c>
      <c r="K12" s="7" t="str">
        <f>LOOKUP(J12,jkenko1[NO],jkenko1[NAMA])</f>
        <v>BN A5 Kenko CC 83 Campus</v>
      </c>
      <c r="L12" s="4">
        <f>LOOKUP(jkenko2[[#This Row],[NO]],jkenko1[NO],jkenko1[JUMLAH])</f>
        <v>2</v>
      </c>
      <c r="M12" s="4">
        <f>LOOKUP(jkenko2[[#This Row],[NO]],jkenko1[NO],jkenko1[SATUAN])</f>
        <v>72</v>
      </c>
    </row>
    <row r="13" spans="1:13" ht="20.100000000000001" customHeight="1">
      <c r="A13" s="8">
        <f>IF(jkenko1[[#This Row],[JUMLAH]]&gt;0,COUNT($A$2:$A12)+1,"")</f>
        <v>8</v>
      </c>
      <c r="B13" s="3" t="s">
        <v>2863</v>
      </c>
      <c r="C13" s="2">
        <f>IF(jkenko1[[#This Row],[BARU]]="",jkenko1[[#This Row],[JUMLAH AWAL]],jkenko1[[#This Row],[BARU]])</f>
        <v>6</v>
      </c>
      <c r="D13" s="2" t="s">
        <v>4</v>
      </c>
      <c r="E13" s="2">
        <v>6</v>
      </c>
      <c r="F13" s="4"/>
      <c r="G1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3" s="4">
        <f>LOOKUP(ROW(J13)-ROWS($J$1:$J$2),jkenko1[NO])</f>
        <v>11</v>
      </c>
      <c r="K13" s="7" t="str">
        <f>LOOKUP(J13,jkenko1[NO],jkenko1[NAMA])</f>
        <v>BN B5 Campus JK</v>
      </c>
      <c r="L13" s="4">
        <f>LOOKUP(jkenko2[[#This Row],[NO]],jkenko1[NO],jkenko1[JUMLAH])</f>
        <v>12</v>
      </c>
      <c r="M13" s="4" t="str">
        <f>LOOKUP(jkenko2[[#This Row],[NO]],jkenko1[NO],jkenko1[SATUAN])</f>
        <v>72 pc</v>
      </c>
    </row>
    <row r="14" spans="1:13" ht="20.100000000000001" customHeight="1">
      <c r="A14" s="8">
        <f>IF(jkenko1[[#This Row],[JUMLAH]]&gt;0,COUNT($A$2:$A13)+1,"")</f>
        <v>9</v>
      </c>
      <c r="B14" s="3" t="s">
        <v>2864</v>
      </c>
      <c r="C14" s="2">
        <f>IF(jkenko1[[#This Row],[BARU]]="",jkenko1[[#This Row],[JUMLAH AWAL]],jkenko1[[#This Row],[BARU]])</f>
        <v>1</v>
      </c>
      <c r="D14" s="2">
        <v>72</v>
      </c>
      <c r="E14" s="2">
        <v>1</v>
      </c>
      <c r="F14" s="4"/>
      <c r="G1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4" s="4">
        <f>LOOKUP(ROW(J14)-ROWS($J$1:$J$2),jkenko1[NO])</f>
        <v>12</v>
      </c>
      <c r="K14" s="7" t="str">
        <f>LOOKUP(J14,jkenko1[NO],jkenko1[NAMA])</f>
        <v>BN B5 Fancy JK</v>
      </c>
      <c r="L14" s="4">
        <f>LOOKUP(jkenko2[[#This Row],[NO]],jkenko1[NO],jkenko1[JUMLAH])</f>
        <v>3</v>
      </c>
      <c r="M14" s="4">
        <f>LOOKUP(jkenko2[[#This Row],[NO]],jkenko1[NO],jkenko1[SATUAN])</f>
        <v>72</v>
      </c>
    </row>
    <row r="15" spans="1:13" ht="20.100000000000001" customHeight="1">
      <c r="A15" s="8">
        <f>IF(jkenko1[[#This Row],[JUMLAH]]&gt;0,COUNT($A$2:$A14)+1,"")</f>
        <v>10</v>
      </c>
      <c r="B15" s="3" t="s">
        <v>2865</v>
      </c>
      <c r="C15" s="2">
        <f>IF(jkenko1[[#This Row],[BARU]]="",jkenko1[[#This Row],[JUMLAH AWAL]],jkenko1[[#This Row],[BARU]])</f>
        <v>2</v>
      </c>
      <c r="D15" s="2">
        <v>72</v>
      </c>
      <c r="E15" s="2">
        <v>2</v>
      </c>
      <c r="F15" s="4"/>
      <c r="G1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5" s="4">
        <f>LOOKUP(ROW(J15)-ROWS($J$1:$J$2),jkenko1[NO])</f>
        <v>13</v>
      </c>
      <c r="K15" s="7" t="str">
        <f>LOOKUP(J15,jkenko1[NO],jkenko1[NAMA])</f>
        <v>Bp gell Kenko Fun Ht</v>
      </c>
      <c r="L15" s="4">
        <f>LOOKUP(jkenko2[[#This Row],[NO]],jkenko1[NO],jkenko1[JUMLAH])</f>
        <v>3</v>
      </c>
      <c r="M15" s="4" t="str">
        <f>LOOKUP(jkenko2[[#This Row],[NO]],jkenko1[NO],jkenko1[SATUAN])</f>
        <v>144 ls</v>
      </c>
    </row>
    <row r="16" spans="1:13" ht="20.100000000000001" customHeight="1">
      <c r="A16" s="8">
        <f>IF(jkenko1[[#This Row],[JUMLAH]]&gt;0,COUNT($A$2:$A15)+1,"")</f>
        <v>11</v>
      </c>
      <c r="B16" s="3" t="s">
        <v>2866</v>
      </c>
      <c r="C16" s="2">
        <f>IF(jkenko1[[#This Row],[BARU]]="",jkenko1[[#This Row],[JUMLAH AWAL]],jkenko1[[#This Row],[BARU]])</f>
        <v>12</v>
      </c>
      <c r="D16" s="2" t="s">
        <v>4</v>
      </c>
      <c r="E16" s="2">
        <v>13</v>
      </c>
      <c r="F16" s="4">
        <v>12</v>
      </c>
      <c r="G16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6" s="4">
        <f>LOOKUP(ROW(J16)-ROWS($J$1:$J$2),jkenko1[NO])</f>
        <v>14</v>
      </c>
      <c r="K16" s="7" t="str">
        <f>LOOKUP(J16,jkenko1[NO],jkenko1[NAMA])</f>
        <v>Bp Kenko KC 6 Nano tip</v>
      </c>
      <c r="L16" s="4">
        <f>LOOKUP(jkenko2[[#This Row],[NO]],jkenko1[NO],jkenko1[JUMLAH])</f>
        <v>2</v>
      </c>
      <c r="M16" s="4" t="str">
        <f>LOOKUP(jkenko2[[#This Row],[NO]],jkenko1[NO],jkenko1[SATUAN])</f>
        <v>144 ls</v>
      </c>
    </row>
    <row r="17" spans="1:13" ht="20.100000000000001" customHeight="1">
      <c r="A17" s="8">
        <f>IF(jkenko1[[#This Row],[JUMLAH]]&gt;0,COUNT($A$2:$A16)+1,"")</f>
        <v>12</v>
      </c>
      <c r="B17" s="3" t="s">
        <v>2867</v>
      </c>
      <c r="C17" s="2">
        <f>IF(jkenko1[[#This Row],[BARU]]="",jkenko1[[#This Row],[JUMLAH AWAL]],jkenko1[[#This Row],[BARU]])</f>
        <v>3</v>
      </c>
      <c r="D17" s="2">
        <v>72</v>
      </c>
      <c r="E17" s="2">
        <v>3</v>
      </c>
      <c r="F17" s="4"/>
      <c r="G17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7" s="4">
        <f>LOOKUP(ROW(J17)-ROWS($J$1:$J$2),jkenko1[NO])</f>
        <v>15</v>
      </c>
      <c r="K17" s="7" t="str">
        <f>LOOKUP(J17,jkenko1[NO],jkenko1[NAMA])</f>
        <v xml:space="preserve">Bp Kenko KI spider B </v>
      </c>
      <c r="L17" s="4">
        <f>LOOKUP(jkenko2[[#This Row],[NO]],jkenko1[NO],jkenko1[JUMLAH])</f>
        <v>14</v>
      </c>
      <c r="M17" s="4" t="str">
        <f>LOOKUP(jkenko2[[#This Row],[NO]],jkenko1[NO],jkenko1[SATUAN])</f>
        <v>144 ls</v>
      </c>
    </row>
    <row r="18" spans="1:13" ht="20.100000000000001" customHeight="1">
      <c r="A18" s="8" t="str">
        <f>IF(jkenko1[[#This Row],[JUMLAH]]&gt;0,COUNT($A$2:$A17)+1,"")</f>
        <v/>
      </c>
      <c r="B18" s="3" t="s">
        <v>2868</v>
      </c>
      <c r="C18" s="2">
        <f>IF(jkenko1[[#This Row],[BARU]]="",jkenko1[[#This Row],[JUMLAH AWAL]],jkenko1[[#This Row],[BARU]])</f>
        <v>0</v>
      </c>
      <c r="D18" s="2" t="s">
        <v>114</v>
      </c>
      <c r="E18" s="2">
        <v>0</v>
      </c>
      <c r="F18" s="4"/>
      <c r="G18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8" s="4">
        <f>LOOKUP(ROW(J18)-ROWS($J$1:$J$2),jkenko1[NO])</f>
        <v>16</v>
      </c>
      <c r="K18" s="7" t="str">
        <f>LOOKUP(J18,jkenko1[NO],jkenko1[NAMA])</f>
        <v xml:space="preserve">Bp Kenko KI spider M </v>
      </c>
      <c r="L18" s="4">
        <f>LOOKUP(jkenko2[[#This Row],[NO]],jkenko1[NO],jkenko1[JUMLAH])</f>
        <v>7</v>
      </c>
      <c r="M18" s="4" t="str">
        <f>LOOKUP(jkenko2[[#This Row],[NO]],jkenko1[NO],jkenko1[SATUAN])</f>
        <v>144 ls</v>
      </c>
    </row>
    <row r="19" spans="1:13" ht="20.100000000000001" customHeight="1">
      <c r="A19" s="8">
        <f>IF(jkenko1[[#This Row],[JUMLAH]]&gt;0,COUNT($A$2:$A18)+1,"")</f>
        <v>13</v>
      </c>
      <c r="B19" s="3" t="s">
        <v>2869</v>
      </c>
      <c r="C19" s="2">
        <f>IF(jkenko1[[#This Row],[BARU]]="",jkenko1[[#This Row],[JUMLAH AWAL]],jkenko1[[#This Row],[BARU]])</f>
        <v>3</v>
      </c>
      <c r="D19" s="2" t="s">
        <v>114</v>
      </c>
      <c r="E19" s="2">
        <v>3</v>
      </c>
      <c r="F19" s="4"/>
      <c r="G1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9" s="4">
        <f>LOOKUP(ROW(J19)-ROWS($J$1:$J$2),jkenko1[NO])</f>
        <v>17</v>
      </c>
      <c r="K19" s="7" t="str">
        <f>LOOKUP(J19,jkenko1[NO],jkenko1[NAMA])</f>
        <v>Bp Kenko KR 6 NaNoRay</v>
      </c>
      <c r="L19" s="4">
        <f>LOOKUP(jkenko2[[#This Row],[NO]],jkenko1[NO],jkenko1[JUMLAH])</f>
        <v>31</v>
      </c>
      <c r="M19" s="4" t="str">
        <f>LOOKUP(jkenko2[[#This Row],[NO]],jkenko1[NO],jkenko1[SATUAN])</f>
        <v>120 ls</v>
      </c>
    </row>
    <row r="20" spans="1:13" ht="20.100000000000001" customHeight="1">
      <c r="A20" s="8" t="str">
        <f>IF(jkenko1[[#This Row],[JUMLAH]]&gt;0,COUNT($A$2:$A19)+1,"")</f>
        <v/>
      </c>
      <c r="B20" s="3" t="s">
        <v>2870</v>
      </c>
      <c r="C20" s="2">
        <f>IF(jkenko1[[#This Row],[BARU]]="",jkenko1[[#This Row],[JUMLAH AWAL]],jkenko1[[#This Row],[BARU]])</f>
        <v>0</v>
      </c>
      <c r="D20" s="2" t="s">
        <v>114</v>
      </c>
      <c r="E20" s="2">
        <v>0</v>
      </c>
      <c r="F20" s="4"/>
      <c r="G20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0" s="4">
        <f>LOOKUP(ROW(J20)-ROWS($J$1:$J$2),jkenko1[NO])</f>
        <v>18</v>
      </c>
      <c r="K20" s="7" t="str">
        <f>LOOKUP(J20,jkenko1[NO],jkenko1[NAMA])</f>
        <v xml:space="preserve">Bp Kenko KR 6 NaNoTip </v>
      </c>
      <c r="L20" s="4">
        <f>LOOKUP(jkenko2[[#This Row],[NO]],jkenko1[NO],jkenko1[JUMLAH])</f>
        <v>40</v>
      </c>
      <c r="M20" s="4" t="str">
        <f>LOOKUP(jkenko2[[#This Row],[NO]],jkenko1[NO],jkenko1[SATUAN])</f>
        <v>120 ls</v>
      </c>
    </row>
    <row r="21" spans="1:13" ht="20.100000000000001" customHeight="1">
      <c r="A21" s="8">
        <f>IF(jkenko1[[#This Row],[JUMLAH]]&gt;0,COUNT($A$2:$A20)+1,"")</f>
        <v>14</v>
      </c>
      <c r="B21" s="3" t="s">
        <v>2871</v>
      </c>
      <c r="C21" s="2">
        <f>IF(jkenko1[[#This Row],[BARU]]="",jkenko1[[#This Row],[JUMLAH AWAL]],jkenko1[[#This Row],[BARU]])</f>
        <v>2</v>
      </c>
      <c r="D21" s="2" t="s">
        <v>114</v>
      </c>
      <c r="E21" s="2">
        <v>2</v>
      </c>
      <c r="F21" s="4"/>
      <c r="G21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1" s="4">
        <f>LOOKUP(ROW(J21)-ROWS($J$1:$J$2),jkenko1[NO])</f>
        <v>19</v>
      </c>
      <c r="K21" s="7" t="str">
        <f>LOOKUP(J21,jkenko1[NO],jkenko1[NAMA])</f>
        <v>Bp Kenko MD 2</v>
      </c>
      <c r="L21" s="4">
        <f>LOOKUP(jkenko2[[#This Row],[NO]],jkenko1[NO],jkenko1[JUMLAH])</f>
        <v>1</v>
      </c>
      <c r="M21" s="4" t="str">
        <f>LOOKUP(jkenko2[[#This Row],[NO]],jkenko1[NO],jkenko1[SATUAN])</f>
        <v>144 ls</v>
      </c>
    </row>
    <row r="22" spans="1:13" ht="20.100000000000001" customHeight="1">
      <c r="A22" s="8">
        <f>IF(jkenko1[[#This Row],[JUMLAH]]&gt;0,COUNT($A$2:$A21)+1,"")</f>
        <v>15</v>
      </c>
      <c r="B22" s="1" t="s">
        <v>2872</v>
      </c>
      <c r="C22" s="2">
        <f>IF(jkenko1[[#This Row],[BARU]]="",jkenko1[[#This Row],[JUMLAH AWAL]],jkenko1[[#This Row],[BARU]])</f>
        <v>14</v>
      </c>
      <c r="D22" s="2" t="s">
        <v>114</v>
      </c>
      <c r="E22" s="2">
        <v>14</v>
      </c>
      <c r="F22" s="4"/>
      <c r="G22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2" s="4">
        <f>LOOKUP(ROW(J22)-ROWS($J$1:$J$2),jkenko1[NO])</f>
        <v>20</v>
      </c>
      <c r="K22" s="7" t="str">
        <f>LOOKUP(J22,jkenko1[NO],jkenko1[NAMA])</f>
        <v>Bp Kenko Nk 7 B</v>
      </c>
      <c r="L22" s="4">
        <f>LOOKUP(jkenko2[[#This Row],[NO]],jkenko1[NO],jkenko1[JUMLAH])</f>
        <v>1</v>
      </c>
      <c r="M22" s="4" t="str">
        <f>LOOKUP(jkenko2[[#This Row],[NO]],jkenko1[NO],jkenko1[SATUAN])</f>
        <v>144 ls</v>
      </c>
    </row>
    <row r="23" spans="1:13" ht="20.100000000000001" customHeight="1">
      <c r="A23" s="8">
        <f>IF(jkenko1[[#This Row],[JUMLAH]]&gt;0,COUNT($A$2:$A22)+1,"")</f>
        <v>16</v>
      </c>
      <c r="B23" s="1" t="s">
        <v>2873</v>
      </c>
      <c r="C23" s="2">
        <f>IF(jkenko1[[#This Row],[BARU]]="",jkenko1[[#This Row],[JUMLAH AWAL]],jkenko1[[#This Row],[BARU]])</f>
        <v>7</v>
      </c>
      <c r="D23" s="2" t="s">
        <v>114</v>
      </c>
      <c r="E23" s="2">
        <v>7</v>
      </c>
      <c r="F23" s="4"/>
      <c r="G2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3" s="4">
        <f>LOOKUP(ROW(J23)-ROWS($J$1:$J$2),jkenko1[NO])</f>
        <v>21</v>
      </c>
      <c r="K23" s="7" t="str">
        <f>LOOKUP(J23,jkenko1[NO],jkenko1[NAMA])</f>
        <v>Bp Kenko Nk 7 Dot</v>
      </c>
      <c r="L23" s="4">
        <f>LOOKUP(jkenko2[[#This Row],[NO]],jkenko1[NO],jkenko1[JUMLAH])</f>
        <v>4</v>
      </c>
      <c r="M23" s="4" t="str">
        <f>LOOKUP(jkenko2[[#This Row],[NO]],jkenko1[NO],jkenko1[SATUAN])</f>
        <v>144 ls</v>
      </c>
    </row>
    <row r="24" spans="1:13" ht="20.100000000000001" customHeight="1">
      <c r="A24" s="8">
        <f>IF(jkenko1[[#This Row],[JUMLAH]]&gt;0,COUNT($A$2:$A23)+1,"")</f>
        <v>17</v>
      </c>
      <c r="B24" s="1" t="s">
        <v>2874</v>
      </c>
      <c r="C24" s="2">
        <f>IF(jkenko1[[#This Row],[BARU]]="",jkenko1[[#This Row],[JUMLAH AWAL]],jkenko1[[#This Row],[BARU]])</f>
        <v>31</v>
      </c>
      <c r="D24" s="2" t="s">
        <v>33</v>
      </c>
      <c r="E24" s="2">
        <v>31</v>
      </c>
      <c r="F24" s="4"/>
      <c r="G2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4" s="4">
        <f>LOOKUP(ROW(J24)-ROWS($J$1:$J$2),jkenko1[NO])</f>
        <v>22</v>
      </c>
      <c r="K24" s="7" t="str">
        <f>LOOKUP(J24,jkenko1[NO],jkenko1[NAMA])</f>
        <v xml:space="preserve">Bp Kenko Nk 7 Lolipop Ht </v>
      </c>
      <c r="L24" s="4">
        <f>LOOKUP(jkenko2[[#This Row],[NO]],jkenko1[NO],jkenko1[JUMLAH])</f>
        <v>1</v>
      </c>
      <c r="M24" s="4" t="str">
        <f>LOOKUP(jkenko2[[#This Row],[NO]],jkenko1[NO],jkenko1[SATUAN])</f>
        <v>144 ls</v>
      </c>
    </row>
    <row r="25" spans="1:13" ht="20.100000000000001" customHeight="1">
      <c r="A25" s="8">
        <f>IF(jkenko1[[#This Row],[JUMLAH]]&gt;0,COUNT($A$2:$A24)+1,"")</f>
        <v>18</v>
      </c>
      <c r="B25" s="1" t="s">
        <v>2875</v>
      </c>
      <c r="C25" s="2">
        <f>IF(jkenko1[[#This Row],[BARU]]="",jkenko1[[#This Row],[JUMLAH AWAL]],jkenko1[[#This Row],[BARU]])</f>
        <v>40</v>
      </c>
      <c r="D25" s="2" t="s">
        <v>33</v>
      </c>
      <c r="E25" s="2">
        <v>40</v>
      </c>
      <c r="F25" s="4"/>
      <c r="G2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5" s="4">
        <f>LOOKUP(ROW(J25)-ROWS($J$1:$J$2),jkenko1[NO])</f>
        <v>23</v>
      </c>
      <c r="K25" s="7" t="str">
        <f>LOOKUP(J25,jkenko1[NO],jkenko1[NAMA])</f>
        <v>Bp Kenko NK 7 R Batik</v>
      </c>
      <c r="L25" s="4">
        <f>LOOKUP(jkenko2[[#This Row],[NO]],jkenko1[NO],jkenko1[JUMLAH])</f>
        <v>2</v>
      </c>
      <c r="M25" s="4" t="str">
        <f>LOOKUP(jkenko2[[#This Row],[NO]],jkenko1[NO],jkenko1[SATUAN])</f>
        <v>144 ls</v>
      </c>
    </row>
    <row r="26" spans="1:13" ht="20.100000000000001" customHeight="1">
      <c r="A26" s="8">
        <f>IF(jkenko1[[#This Row],[JUMLAH]]&gt;0,COUNT($A$2:$A25)+1,"")</f>
        <v>19</v>
      </c>
      <c r="B26" s="1" t="s">
        <v>2876</v>
      </c>
      <c r="C26" s="2">
        <f>IF(jkenko1[[#This Row],[BARU]]="",jkenko1[[#This Row],[JUMLAH AWAL]],jkenko1[[#This Row],[BARU]])</f>
        <v>1</v>
      </c>
      <c r="D26" s="2" t="s">
        <v>114</v>
      </c>
      <c r="E26" s="2">
        <v>1</v>
      </c>
      <c r="F26" s="4"/>
      <c r="G26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6" s="4">
        <f>LOOKUP(ROW(J26)-ROWS($J$1:$J$2),jkenko1[NO])</f>
        <v>24</v>
      </c>
      <c r="K26" s="7" t="str">
        <f>LOOKUP(J26,jkenko1[NO],jkenko1[NAMA])</f>
        <v>Bp Kenko Si biru</v>
      </c>
      <c r="L26" s="4">
        <f>LOOKUP(jkenko2[[#This Row],[NO]],jkenko1[NO],jkenko1[JUMLAH])</f>
        <v>74</v>
      </c>
      <c r="M26" s="4" t="str">
        <f>LOOKUP(jkenko2[[#This Row],[NO]],jkenko1[NO],jkenko1[SATUAN])</f>
        <v>144 ls</v>
      </c>
    </row>
    <row r="27" spans="1:13" ht="20.100000000000001" customHeight="1">
      <c r="A27" s="8">
        <f>IF(jkenko1[[#This Row],[JUMLAH]]&gt;0,COUNT($A$2:$A26)+1,"")</f>
        <v>20</v>
      </c>
      <c r="B27" s="3" t="s">
        <v>2877</v>
      </c>
      <c r="C27" s="2">
        <f>IF(jkenko1[[#This Row],[BARU]]="",jkenko1[[#This Row],[JUMLAH AWAL]],jkenko1[[#This Row],[BARU]])</f>
        <v>1</v>
      </c>
      <c r="D27" s="2" t="s">
        <v>114</v>
      </c>
      <c r="E27" s="2">
        <v>1</v>
      </c>
      <c r="F27" s="4"/>
      <c r="G27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7" s="4">
        <f>LOOKUP(ROW(J27)-ROWS($J$1:$J$2),jkenko1[NO])</f>
        <v>25</v>
      </c>
      <c r="K27" s="7" t="str">
        <f>LOOKUP(J27,jkenko1[NO],jkenko1[NAMA])</f>
        <v>Bp Kenko TIL SI Ht</v>
      </c>
      <c r="L27" s="4">
        <f>LOOKUP(jkenko2[[#This Row],[NO]],jkenko1[NO],jkenko1[JUMLAH])</f>
        <v>18</v>
      </c>
      <c r="M27" s="4" t="str">
        <f>LOOKUP(jkenko2[[#This Row],[NO]],jkenko1[NO],jkenko1[SATUAN])</f>
        <v>144 ls</v>
      </c>
    </row>
    <row r="28" spans="1:13" ht="20.100000000000001" customHeight="1">
      <c r="A28" s="8">
        <f>IF(jkenko1[[#This Row],[JUMLAH]]&gt;0,COUNT($A$2:$A27)+1,"")</f>
        <v>21</v>
      </c>
      <c r="B28" s="3" t="s">
        <v>2878</v>
      </c>
      <c r="C28" s="2">
        <f>IF(jkenko1[[#This Row],[BARU]]="",jkenko1[[#This Row],[JUMLAH AWAL]],jkenko1[[#This Row],[BARU]])</f>
        <v>4</v>
      </c>
      <c r="D28" s="2" t="s">
        <v>114</v>
      </c>
      <c r="E28" s="2">
        <v>4</v>
      </c>
      <c r="F28" s="4"/>
      <c r="G28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8" s="4">
        <f>LOOKUP(ROW(J28)-ROWS($J$1:$J$2),jkenko1[NO])</f>
        <v>26</v>
      </c>
      <c r="K28" s="7" t="str">
        <f>LOOKUP(J28,jkenko1[NO],jkenko1[NAMA])</f>
        <v>Bp pen stand STP 300 SG Kenko</v>
      </c>
      <c r="L28" s="4">
        <f>LOOKUP(jkenko2[[#This Row],[NO]],jkenko1[NO],jkenko1[JUMLAH])</f>
        <v>4</v>
      </c>
      <c r="M28" s="4" t="str">
        <f>LOOKUP(jkenko2[[#This Row],[NO]],jkenko1[NO],jkenko1[SATUAN])</f>
        <v>24 box 24 pc</v>
      </c>
    </row>
    <row r="29" spans="1:13" ht="20.100000000000001" customHeight="1">
      <c r="A29" s="8">
        <f>IF(jkenko1[[#This Row],[JUMLAH]]&gt;0,COUNT($A$2:$A28)+1,"")</f>
        <v>22</v>
      </c>
      <c r="B29" s="3" t="s">
        <v>2879</v>
      </c>
      <c r="C29" s="2">
        <f>IF(jkenko1[[#This Row],[BARU]]="",jkenko1[[#This Row],[JUMLAH AWAL]],jkenko1[[#This Row],[BARU]])</f>
        <v>1</v>
      </c>
      <c r="D29" s="2" t="s">
        <v>114</v>
      </c>
      <c r="E29" s="2">
        <v>1</v>
      </c>
      <c r="F29" s="4"/>
      <c r="G2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9" s="4">
        <f>LOOKUP(ROW(J29)-ROWS($J$1:$J$2),jkenko1[NO])</f>
        <v>27</v>
      </c>
      <c r="K29" s="7" t="str">
        <f>LOOKUP(J29,jkenko1[NO],jkenko1[NAMA])</f>
        <v>Bp Sahara Kenko ht</v>
      </c>
      <c r="L29" s="4">
        <f>LOOKUP(jkenko2[[#This Row],[NO]],jkenko1[NO],jkenko1[JUMLAH])</f>
        <v>1</v>
      </c>
      <c r="M29" s="4" t="str">
        <f>LOOKUP(jkenko2[[#This Row],[NO]],jkenko1[NO],jkenko1[SATUAN])</f>
        <v>144 ls</v>
      </c>
    </row>
    <row r="30" spans="1:13" ht="20.100000000000001" customHeight="1">
      <c r="A30" s="8">
        <f>IF(jkenko1[[#This Row],[JUMLAH]]&gt;0,COUNT($A$2:$A29)+1,"")</f>
        <v>23</v>
      </c>
      <c r="B30" s="3" t="s">
        <v>2880</v>
      </c>
      <c r="C30" s="2">
        <f>IF(jkenko1[[#This Row],[BARU]]="",jkenko1[[#This Row],[JUMLAH AWAL]],jkenko1[[#This Row],[BARU]])</f>
        <v>2</v>
      </c>
      <c r="D30" s="2" t="s">
        <v>114</v>
      </c>
      <c r="E30" s="2">
        <v>2</v>
      </c>
      <c r="F30" s="4"/>
      <c r="G30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0" s="4">
        <f>LOOKUP(ROW(J30)-ROWS($J$1:$J$2),jkenko1[NO])</f>
        <v>28</v>
      </c>
      <c r="K30" s="7" t="str">
        <f>LOOKUP(J30,jkenko1[NO],jkenko1[NAMA])</f>
        <v>BT 2920-3 kembang</v>
      </c>
      <c r="L30" s="4">
        <f>LOOKUP(jkenko2[[#This Row],[NO]],jkenko1[NO],jkenko1[JUMLAH])</f>
        <v>3</v>
      </c>
      <c r="M30" s="4" t="str">
        <f>LOOKUP(jkenko2[[#This Row],[NO]],jkenko1[NO],jkenko1[SATUAN])</f>
        <v>60 pc</v>
      </c>
    </row>
    <row r="31" spans="1:13" ht="20.100000000000001" customHeight="1">
      <c r="A31" s="8">
        <f>IF(jkenko1[[#This Row],[JUMLAH]]&gt;0,COUNT($A$2:$A30)+1,"")</f>
        <v>24</v>
      </c>
      <c r="B31" s="1" t="s">
        <v>2881</v>
      </c>
      <c r="C31" s="2">
        <f>IF(jkenko1[[#This Row],[BARU]]="",jkenko1[[#This Row],[JUMLAH AWAL]],jkenko1[[#This Row],[BARU]])</f>
        <v>74</v>
      </c>
      <c r="D31" s="2" t="s">
        <v>114</v>
      </c>
      <c r="E31" s="2">
        <v>74</v>
      </c>
      <c r="F31" s="4"/>
      <c r="G31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1" s="4">
        <f>LOOKUP(ROW(J31)-ROWS($J$1:$J$2),jkenko1[NO])</f>
        <v>29</v>
      </c>
      <c r="K31" s="7" t="str">
        <f>LOOKUP(J31,jkenko1[NO],jkenko1[NAMA])</f>
        <v>BT 3224 batik</v>
      </c>
      <c r="L31" s="4">
        <f>LOOKUP(jkenko2[[#This Row],[NO]],jkenko1[NO],jkenko1[JUMLAH])</f>
        <v>3</v>
      </c>
      <c r="M31" s="4">
        <f>LOOKUP(jkenko2[[#This Row],[NO]],jkenko1[NO],jkenko1[SATUAN])</f>
        <v>60</v>
      </c>
    </row>
    <row r="32" spans="1:13" ht="20.100000000000001" customHeight="1">
      <c r="A32" s="8">
        <f>IF(jkenko1[[#This Row],[JUMLAH]]&gt;0,COUNT($A$2:$A31)+1,"")</f>
        <v>25</v>
      </c>
      <c r="B32" s="1" t="s">
        <v>2882</v>
      </c>
      <c r="C32" s="2">
        <f>IF(jkenko1[[#This Row],[BARU]]="",jkenko1[[#This Row],[JUMLAH AWAL]],jkenko1[[#This Row],[BARU]])</f>
        <v>18</v>
      </c>
      <c r="D32" s="2" t="s">
        <v>114</v>
      </c>
      <c r="E32" s="2">
        <v>18</v>
      </c>
      <c r="F32" s="4"/>
      <c r="G32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2" s="4">
        <f>LOOKUP(ROW(J32)-ROWS($J$1:$J$2),jkenko1[NO])</f>
        <v>30</v>
      </c>
      <c r="K32" s="7" t="str">
        <f>LOOKUP(J32,jkenko1[NO],jkenko1[NAMA])</f>
        <v>BT 3224-01 kembang</v>
      </c>
      <c r="L32" s="4">
        <f>LOOKUP(jkenko2[[#This Row],[NO]],jkenko1[NO],jkenko1[JUMLAH])</f>
        <v>4</v>
      </c>
      <c r="M32" s="4">
        <f>LOOKUP(jkenko2[[#This Row],[NO]],jkenko1[NO],jkenko1[SATUAN])</f>
        <v>60</v>
      </c>
    </row>
    <row r="33" spans="1:13" ht="20.100000000000001" customHeight="1">
      <c r="A33" s="8">
        <f>IF(jkenko1[[#This Row],[JUMLAH]]&gt;0,COUNT($A$2:$A32)+1,"")</f>
        <v>26</v>
      </c>
      <c r="B33" s="3" t="s">
        <v>2883</v>
      </c>
      <c r="C33" s="2">
        <f>IF(jkenko1[[#This Row],[BARU]]="",jkenko1[[#This Row],[JUMLAH AWAL]],jkenko1[[#This Row],[BARU]])</f>
        <v>4</v>
      </c>
      <c r="D33" s="2" t="s">
        <v>2884</v>
      </c>
      <c r="E33" s="2">
        <v>4</v>
      </c>
      <c r="F33" s="4"/>
      <c r="G3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3" s="4">
        <f>LOOKUP(ROW(J33)-ROWS($J$1:$J$2),jkenko1[NO])</f>
        <v>31</v>
      </c>
      <c r="K33" s="7" t="str">
        <f>LOOKUP(J33,jkenko1[NO],jkenko1[NAMA])</f>
        <v>Buku Tamu JA GB 2833 R3 (pink)</v>
      </c>
      <c r="L33" s="4">
        <f>LOOKUP(jkenko2[[#This Row],[NO]],jkenko1[NO],jkenko1[JUMLAH])</f>
        <v>1</v>
      </c>
      <c r="M33" s="4" t="str">
        <f>LOOKUP(jkenko2[[#This Row],[NO]],jkenko1[NO],jkenko1[SATUAN])</f>
        <v>60 pc</v>
      </c>
    </row>
    <row r="34" spans="1:13" ht="20.100000000000001" customHeight="1">
      <c r="A34" s="8">
        <f>IF(jkenko1[[#This Row],[JUMLAH]]&gt;0,COUNT($A$2:$A33)+1,"")</f>
        <v>27</v>
      </c>
      <c r="B34" s="3" t="s">
        <v>2885</v>
      </c>
      <c r="C34" s="2">
        <f>IF(jkenko1[[#This Row],[BARU]]="",jkenko1[[#This Row],[JUMLAH AWAL]],jkenko1[[#This Row],[BARU]])</f>
        <v>1</v>
      </c>
      <c r="D34" s="2" t="s">
        <v>114</v>
      </c>
      <c r="E34" s="2">
        <v>1</v>
      </c>
      <c r="F34" s="4"/>
      <c r="G3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4" s="4">
        <f>LOOKUP(ROW(J34)-ROWS($J$1:$J$2),jkenko1[NO])</f>
        <v>32</v>
      </c>
      <c r="K34" s="7" t="str">
        <f>LOOKUP(J34,jkenko1[NO],jkenko1[NAMA])</f>
        <v>Bussines file F PP320 A4 Kenko</v>
      </c>
      <c r="L34" s="4">
        <f>LOOKUP(jkenko2[[#This Row],[NO]],jkenko1[NO],jkenko1[JUMLAH])</f>
        <v>2</v>
      </c>
      <c r="M34" s="4" t="str">
        <f>LOOKUP(jkenko2[[#This Row],[NO]],jkenko1[NO],jkenko1[SATUAN])</f>
        <v>40 ls</v>
      </c>
    </row>
    <row r="35" spans="1:13" ht="20.100000000000001" customHeight="1">
      <c r="A35" s="8">
        <f>IF(jkenko1[[#This Row],[JUMLAH]]&gt;0,COUNT($A$2:$A34)+1,"")</f>
        <v>28</v>
      </c>
      <c r="B35" s="3" t="s">
        <v>2886</v>
      </c>
      <c r="C35" s="2">
        <f>IF(jkenko1[[#This Row],[BARU]]="",jkenko1[[#This Row],[JUMLAH AWAL]],jkenko1[[#This Row],[BARU]])</f>
        <v>3</v>
      </c>
      <c r="D35" s="2" t="s">
        <v>5</v>
      </c>
      <c r="E35" s="2">
        <v>3</v>
      </c>
      <c r="F35" s="4"/>
      <c r="G3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5" s="4">
        <f>LOOKUP(ROW(J35)-ROWS($J$1:$J$2),jkenko1[NO])</f>
        <v>33</v>
      </c>
      <c r="K35" s="7" t="str">
        <f>LOOKUP(J35,jkenko1[NO],jkenko1[NAMA])</f>
        <v>Call JK CC 15 A</v>
      </c>
      <c r="L35" s="4">
        <f>LOOKUP(jkenko2[[#This Row],[NO]],jkenko1[NO],jkenko1[JUMLAH])</f>
        <v>1</v>
      </c>
      <c r="M35" s="4" t="str">
        <f>LOOKUP(jkenko2[[#This Row],[NO]],jkenko1[NO],jkenko1[SATUAN])</f>
        <v>120 pc</v>
      </c>
    </row>
    <row r="36" spans="1:13" ht="20.100000000000001" customHeight="1">
      <c r="A36" s="8">
        <f>IF(jkenko1[[#This Row],[JUMLAH]]&gt;0,COUNT($A$2:$A35)+1,"")</f>
        <v>29</v>
      </c>
      <c r="B36" s="3" t="s">
        <v>2887</v>
      </c>
      <c r="C36" s="2">
        <f>IF(jkenko1[[#This Row],[BARU]]="",jkenko1[[#This Row],[JUMLAH AWAL]],jkenko1[[#This Row],[BARU]])</f>
        <v>3</v>
      </c>
      <c r="D36" s="2">
        <v>60</v>
      </c>
      <c r="E36" s="2">
        <v>4</v>
      </c>
      <c r="F36" s="4">
        <v>3</v>
      </c>
      <c r="G36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3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36" s="4">
        <f>LOOKUP(ROW(J36)-ROWS($J$1:$J$2),jkenko1[NO])</f>
        <v>34</v>
      </c>
      <c r="K36" s="7" t="str">
        <f>LOOKUP(J36,jkenko1[NO],jkenko1[NAMA])</f>
        <v>Call JK CC 800 CH</v>
      </c>
      <c r="L36" s="4">
        <f>LOOKUP(jkenko2[[#This Row],[NO]],jkenko1[NO],jkenko1[JUMLAH])</f>
        <v>1</v>
      </c>
      <c r="M36" s="4" t="str">
        <f>LOOKUP(jkenko2[[#This Row],[NO]],jkenko1[NO],jkenko1[SATUAN])</f>
        <v>60 pc</v>
      </c>
    </row>
    <row r="37" spans="1:13" ht="20.100000000000001" customHeight="1">
      <c r="A37" s="8">
        <f>IF(jkenko1[[#This Row],[JUMLAH]]&gt;0,COUNT($A$2:$A36)+1,"")</f>
        <v>30</v>
      </c>
      <c r="B37" s="3" t="s">
        <v>2888</v>
      </c>
      <c r="C37" s="2">
        <f>IF(jkenko1[[#This Row],[BARU]]="",jkenko1[[#This Row],[JUMLAH AWAL]],jkenko1[[#This Row],[BARU]])</f>
        <v>4</v>
      </c>
      <c r="D37" s="2">
        <v>60</v>
      </c>
      <c r="E37" s="2">
        <v>4</v>
      </c>
      <c r="F37" s="4"/>
      <c r="G37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7" s="4">
        <f>LOOKUP(ROW(J37)-ROWS($J$1:$J$2),jkenko1[NO])</f>
        <v>35</v>
      </c>
      <c r="K37" s="7" t="str">
        <f>LOOKUP(J37,jkenko1[NO],jkenko1[NAMA])</f>
        <v>Call JK PKC 0711 HC</v>
      </c>
      <c r="L37" s="4">
        <f>LOOKUP(jkenko2[[#This Row],[NO]],jkenko1[NO],jkenko1[JUMLAH])</f>
        <v>3</v>
      </c>
      <c r="M37" s="4" t="str">
        <f>LOOKUP(jkenko2[[#This Row],[NO]],jkenko1[NO],jkenko1[SATUAN])</f>
        <v>160 pc</v>
      </c>
    </row>
    <row r="38" spans="1:13" ht="20.100000000000001" customHeight="1">
      <c r="A38" s="8">
        <f>IF(jkenko1[[#This Row],[JUMLAH]]&gt;0,COUNT($A$2:$A37)+1,"")</f>
        <v>31</v>
      </c>
      <c r="B38" s="3" t="s">
        <v>2889</v>
      </c>
      <c r="C38" s="2">
        <f>IF(jkenko1[[#This Row],[BARU]]="",jkenko1[[#This Row],[JUMLAH AWAL]],jkenko1[[#This Row],[BARU]])</f>
        <v>1</v>
      </c>
      <c r="D38" s="2" t="s">
        <v>5</v>
      </c>
      <c r="E38" s="2">
        <v>2</v>
      </c>
      <c r="F38" s="4">
        <v>1</v>
      </c>
      <c r="G38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3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38" s="4">
        <f>LOOKUP(ROW(J38)-ROWS($J$1:$J$2),jkenko1[NO])</f>
        <v>36</v>
      </c>
      <c r="K38" s="7" t="str">
        <f>LOOKUP(J38,jkenko1[NO],jkenko1[NAMA])</f>
        <v>Clear Holder solid CH 840 A4 Kenko</v>
      </c>
      <c r="L38" s="4">
        <f>LOOKUP(jkenko2[[#This Row],[NO]],jkenko1[NO],jkenko1[JUMLAH])</f>
        <v>3</v>
      </c>
      <c r="M38" s="4" t="str">
        <f>LOOKUP(jkenko2[[#This Row],[NO]],jkenko1[NO],jkenko1[SATUAN])</f>
        <v>108 pc</v>
      </c>
    </row>
    <row r="39" spans="1:13" ht="20.100000000000001" customHeight="1">
      <c r="A39" s="8">
        <f>IF(jkenko1[[#This Row],[JUMLAH]]&gt;0,COUNT($A$2:$A38)+1,"")</f>
        <v>32</v>
      </c>
      <c r="B39" s="1" t="s">
        <v>2890</v>
      </c>
      <c r="C39" s="2">
        <f>IF(jkenko1[[#This Row],[BARU]]="",jkenko1[[#This Row],[JUMLAH AWAL]],jkenko1[[#This Row],[BARU]])</f>
        <v>2</v>
      </c>
      <c r="D39" s="2" t="s">
        <v>72</v>
      </c>
      <c r="E39" s="2">
        <v>2</v>
      </c>
      <c r="F39" s="4"/>
      <c r="G3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9" s="4">
        <f>LOOKUP(ROW(J39)-ROWS($J$1:$J$2),jkenko1[NO])</f>
        <v>37</v>
      </c>
      <c r="K39" s="7" t="str">
        <f>LOOKUP(J39,jkenko1[NO],jkenko1[NAMA])</f>
        <v>Crayon Kenko 12w mini putar Classic (PVC Bag)</v>
      </c>
      <c r="L39" s="4">
        <f>LOOKUP(jkenko2[[#This Row],[NO]],jkenko1[NO],jkenko1[JUMLAH])</f>
        <v>2</v>
      </c>
      <c r="M39" s="4" t="str">
        <f>LOOKUP(jkenko2[[#This Row],[NO]],jkenko1[NO],jkenko1[SATUAN])</f>
        <v>12 ls</v>
      </c>
    </row>
    <row r="40" spans="1:13" ht="20.100000000000001" customHeight="1">
      <c r="A40" s="8">
        <f>IF(jkenko1[[#This Row],[JUMLAH]]&gt;0,COUNT($A$2:$A39)+1,"")</f>
        <v>33</v>
      </c>
      <c r="B40" s="3" t="s">
        <v>2891</v>
      </c>
      <c r="C40" s="2">
        <f>IF(jkenko1[[#This Row],[BARU]]="",jkenko1[[#This Row],[JUMLAH AWAL]],jkenko1[[#This Row],[BARU]])</f>
        <v>1</v>
      </c>
      <c r="D40" s="2" t="s">
        <v>188</v>
      </c>
      <c r="E40" s="2">
        <v>1</v>
      </c>
      <c r="F40" s="4"/>
      <c r="G40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0" s="4">
        <f>LOOKUP(ROW(J40)-ROWS($J$1:$J$2),jkenko1[NO])</f>
        <v>38</v>
      </c>
      <c r="K40" s="7" t="str">
        <f>LOOKUP(J40,jkenko1[NO],jkenko1[NAMA])</f>
        <v>Crayon putar 12w Kenko</v>
      </c>
      <c r="L40" s="4">
        <f>LOOKUP(jkenko2[[#This Row],[NO]],jkenko1[NO],jkenko1[JUMLAH])</f>
        <v>5</v>
      </c>
      <c r="M40" s="4" t="str">
        <f>LOOKUP(jkenko2[[#This Row],[NO]],jkenko1[NO],jkenko1[SATUAN])</f>
        <v>96 pc</v>
      </c>
    </row>
    <row r="41" spans="1:13" ht="20.100000000000001" customHeight="1">
      <c r="A41" s="8">
        <f>IF(jkenko1[[#This Row],[JUMLAH]]&gt;0,COUNT($A$2:$A40)+1,"")</f>
        <v>34</v>
      </c>
      <c r="B41" s="3" t="s">
        <v>2892</v>
      </c>
      <c r="C41" s="2">
        <f>IF(jkenko1[[#This Row],[BARU]]="",jkenko1[[#This Row],[JUMLAH AWAL]],jkenko1[[#This Row],[BARU]])</f>
        <v>1</v>
      </c>
      <c r="D41" s="2" t="s">
        <v>5</v>
      </c>
      <c r="E41" s="2">
        <v>1</v>
      </c>
      <c r="F41" s="4"/>
      <c r="G41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1" s="4">
        <f>LOOKUP(ROW(J41)-ROWS($J$1:$J$2),jkenko1[NO])</f>
        <v>39</v>
      </c>
      <c r="K41" s="7" t="str">
        <f>LOOKUP(J41,jkenko1[NO],jkenko1[NAMA])</f>
        <v>Crayon putar 24 AGE EiEi Kenko</v>
      </c>
      <c r="L41" s="4">
        <f>LOOKUP(jkenko2[[#This Row],[NO]],jkenko1[NO],jkenko1[JUMLAH])</f>
        <v>11</v>
      </c>
      <c r="M41" s="4" t="str">
        <f>LOOKUP(jkenko2[[#This Row],[NO]],jkenko1[NO],jkenko1[SATUAN])</f>
        <v>72 pc</v>
      </c>
    </row>
    <row r="42" spans="1:13" ht="20.100000000000001" customHeight="1">
      <c r="A42" s="8">
        <f>IF(jkenko1[[#This Row],[JUMLAH]]&gt;0,COUNT($A$2:$A41)+1,"")</f>
        <v>35</v>
      </c>
      <c r="B42" s="3" t="s">
        <v>2893</v>
      </c>
      <c r="C42" s="2">
        <f>IF(jkenko1[[#This Row],[BARU]]="",jkenko1[[#This Row],[JUMLAH AWAL]],jkenko1[[#This Row],[BARU]])</f>
        <v>3</v>
      </c>
      <c r="D42" s="2" t="s">
        <v>51</v>
      </c>
      <c r="E42" s="2">
        <v>3</v>
      </c>
      <c r="F42" s="4"/>
      <c r="G42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2" s="4">
        <f>LOOKUP(ROW(J42)-ROWS($J$1:$J$2),jkenko1[NO])</f>
        <v>40</v>
      </c>
      <c r="K42" s="7" t="str">
        <f>LOOKUP(J42,jkenko1[NO],jkenko1[NAMA])</f>
        <v>Crayon putar 24 Snoopy EiEi Kenko</v>
      </c>
      <c r="L42" s="4">
        <f>LOOKUP(jkenko2[[#This Row],[NO]],jkenko1[NO],jkenko1[JUMLAH])</f>
        <v>30</v>
      </c>
      <c r="M42" s="4" t="str">
        <f>LOOKUP(jkenko2[[#This Row],[NO]],jkenko1[NO],jkenko1[SATUAN])</f>
        <v>72 pc</v>
      </c>
    </row>
    <row r="43" spans="1:13" ht="20.100000000000001" customHeight="1">
      <c r="A43" s="8">
        <f>IF(jkenko1[[#This Row],[JUMLAH]]&gt;0,COUNT($A$2:$A42)+1,"")</f>
        <v>36</v>
      </c>
      <c r="B43" s="1" t="s">
        <v>2894</v>
      </c>
      <c r="C43" s="2">
        <f>IF(jkenko1[[#This Row],[BARU]]="",jkenko1[[#This Row],[JUMLAH AWAL]],jkenko1[[#This Row],[BARU]])</f>
        <v>3</v>
      </c>
      <c r="D43" s="2" t="s">
        <v>2100</v>
      </c>
      <c r="E43" s="2">
        <v>3</v>
      </c>
      <c r="F43" s="4"/>
      <c r="G4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3" s="4">
        <f>LOOKUP(ROW(J43)-ROWS($J$1:$J$2),jkenko1[NO])</f>
        <v>41</v>
      </c>
      <c r="K43" s="7" t="str">
        <f>LOOKUP(J43,jkenko1[NO],jkenko1[NAMA])</f>
        <v>Crayon TiTi 24w putar pendek</v>
      </c>
      <c r="L43" s="4">
        <f>LOOKUP(jkenko2[[#This Row],[NO]],jkenko1[NO],jkenko1[JUMLAH])</f>
        <v>1</v>
      </c>
      <c r="M43" s="4">
        <f>LOOKUP(jkenko2[[#This Row],[NO]],jkenko1[NO],jkenko1[SATUAN])</f>
        <v>72</v>
      </c>
    </row>
    <row r="44" spans="1:13" ht="20.100000000000001" customHeight="1">
      <c r="A44" s="8">
        <f>IF(jkenko1[[#This Row],[JUMLAH]]&gt;0,COUNT($A$2:$A43)+1,"")</f>
        <v>37</v>
      </c>
      <c r="B44" s="1" t="s">
        <v>2895</v>
      </c>
      <c r="C44" s="2">
        <f>IF(jkenko1[[#This Row],[BARU]]="",jkenko1[[#This Row],[JUMLAH AWAL]],jkenko1[[#This Row],[BARU]])</f>
        <v>2</v>
      </c>
      <c r="D44" s="2" t="s">
        <v>634</v>
      </c>
      <c r="E44" s="2">
        <v>2</v>
      </c>
      <c r="F44" s="4"/>
      <c r="G4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4" s="4">
        <f>LOOKUP(ROW(J44)-ROWS($J$1:$J$2),jkenko1[NO])</f>
        <v>42</v>
      </c>
      <c r="K44" s="7" t="str">
        <f>LOOKUP(J44,jkenko1[NO],jkenko1[NAMA])</f>
        <v>Cutter Kenko 918 TR</v>
      </c>
      <c r="L44" s="4">
        <f>LOOKUP(jkenko2[[#This Row],[NO]],jkenko1[NO],jkenko1[JUMLAH])</f>
        <v>1</v>
      </c>
      <c r="M44" s="4" t="str">
        <f>LOOKUP(jkenko2[[#This Row],[NO]],jkenko1[NO],jkenko1[SATUAN])</f>
        <v>20 ls</v>
      </c>
    </row>
    <row r="45" spans="1:13" ht="20.100000000000001" customHeight="1">
      <c r="A45" s="8">
        <f>IF(jkenko1[[#This Row],[JUMLAH]]&gt;0,COUNT($A$2:$A44)+1,"")</f>
        <v>38</v>
      </c>
      <c r="B45" s="3" t="s">
        <v>2896</v>
      </c>
      <c r="C45" s="2">
        <f>IF(jkenko1[[#This Row],[BARU]]="",jkenko1[[#This Row],[JUMLAH AWAL]],jkenko1[[#This Row],[BARU]])</f>
        <v>5</v>
      </c>
      <c r="D45" s="2" t="s">
        <v>126</v>
      </c>
      <c r="E45" s="2">
        <v>5</v>
      </c>
      <c r="F45" s="4"/>
      <c r="G4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5" s="4">
        <f>LOOKUP(ROW(J45)-ROWS($J$1:$J$2),jkenko1[NO])</f>
        <v>43</v>
      </c>
      <c r="K45" s="7" t="str">
        <f>LOOKUP(J45,jkenko1[NO],jkenko1[NAMA])</f>
        <v>Cutter Kenko 918c</v>
      </c>
      <c r="L45" s="4">
        <f>LOOKUP(jkenko2[[#This Row],[NO]],jkenko1[NO],jkenko1[JUMLAH])</f>
        <v>13</v>
      </c>
      <c r="M45" s="4" t="str">
        <f>LOOKUP(jkenko2[[#This Row],[NO]],jkenko1[NO],jkenko1[SATUAN])</f>
        <v>20 ls</v>
      </c>
    </row>
    <row r="46" spans="1:13" ht="20.100000000000001" customHeight="1">
      <c r="A46" s="8">
        <f>IF(jkenko1[[#This Row],[JUMLAH]]&gt;0,COUNT($A$2:$A45)+1,"")</f>
        <v>39</v>
      </c>
      <c r="B46" s="3" t="s">
        <v>2897</v>
      </c>
      <c r="C46" s="2">
        <f>IF(jkenko1[[#This Row],[BARU]]="",jkenko1[[#This Row],[JUMLAH AWAL]],jkenko1[[#This Row],[BARU]])</f>
        <v>11</v>
      </c>
      <c r="D46" s="2" t="s">
        <v>4</v>
      </c>
      <c r="E46" s="2">
        <v>11</v>
      </c>
      <c r="F46" s="4"/>
      <c r="G46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6" s="4">
        <f>LOOKUP(ROW(J46)-ROWS($J$1:$J$2),jkenko1[NO])</f>
        <v>44</v>
      </c>
      <c r="K46" s="7" t="str">
        <f>LOOKUP(J46,jkenko1[NO],jkenko1[NAMA])</f>
        <v>Dispenser JK TD 102</v>
      </c>
      <c r="L46" s="4">
        <f>LOOKUP(jkenko2[[#This Row],[NO]],jkenko1[NO],jkenko1[JUMLAH])</f>
        <v>4</v>
      </c>
      <c r="M46" s="4" t="str">
        <f>LOOKUP(jkenko2[[#This Row],[NO]],jkenko1[NO],jkenko1[SATUAN])</f>
        <v>24 pc</v>
      </c>
    </row>
    <row r="47" spans="1:13" ht="20.100000000000001" customHeight="1">
      <c r="A47" s="8">
        <f>IF(jkenko1[[#This Row],[JUMLAH]]&gt;0,COUNT($A$2:$A46)+1,"")</f>
        <v>40</v>
      </c>
      <c r="B47" s="3" t="s">
        <v>2898</v>
      </c>
      <c r="C47" s="2">
        <f>IF(jkenko1[[#This Row],[BARU]]="",jkenko1[[#This Row],[JUMLAH AWAL]],jkenko1[[#This Row],[BARU]])</f>
        <v>30</v>
      </c>
      <c r="D47" s="2" t="s">
        <v>4</v>
      </c>
      <c r="E47" s="2">
        <v>30</v>
      </c>
      <c r="F47" s="4"/>
      <c r="G47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7" s="4">
        <f>LOOKUP(ROW(J47)-ROWS($J$1:$J$2),jkenko1[NO])</f>
        <v>45</v>
      </c>
      <c r="K47" s="7" t="str">
        <f>LOOKUP(J47,jkenko1[NO],jkenko1[NAMA])</f>
        <v>Dispenser JK TD 25</v>
      </c>
      <c r="L47" s="4">
        <f>LOOKUP(jkenko2[[#This Row],[NO]],jkenko1[NO],jkenko1[JUMLAH])</f>
        <v>4</v>
      </c>
      <c r="M47" s="4" t="str">
        <f>LOOKUP(jkenko2[[#This Row],[NO]],jkenko1[NO],jkenko1[SATUAN])</f>
        <v>100 pc</v>
      </c>
    </row>
    <row r="48" spans="1:13" ht="20.100000000000001" customHeight="1">
      <c r="A48" s="8">
        <f>IF(jkenko1[[#This Row],[JUMLAH]]&gt;0,COUNT($A$2:$A47)+1,"")</f>
        <v>41</v>
      </c>
      <c r="B48" s="3" t="s">
        <v>2899</v>
      </c>
      <c r="C48" s="2">
        <f>IF(jkenko1[[#This Row],[BARU]]="",jkenko1[[#This Row],[JUMLAH AWAL]],jkenko1[[#This Row],[BARU]])</f>
        <v>1</v>
      </c>
      <c r="D48" s="2">
        <v>72</v>
      </c>
      <c r="E48" s="2">
        <v>1</v>
      </c>
      <c r="F48" s="4"/>
      <c r="G48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8" s="4">
        <f>LOOKUP(ROW(J48)-ROWS($J$1:$J$2),jkenko1[NO])</f>
        <v>46</v>
      </c>
      <c r="K48" s="7" t="str">
        <f>LOOKUP(J48,jkenko1[NO],jkenko1[NAMA])</f>
        <v>Double tape JK 6mm x 15Y</v>
      </c>
      <c r="L48" s="4">
        <f>LOOKUP(jkenko2[[#This Row],[NO]],jkenko1[NO],jkenko1[JUMLAH])</f>
        <v>1</v>
      </c>
      <c r="M48" s="4">
        <f>LOOKUP(jkenko2[[#This Row],[NO]],jkenko1[NO],jkenko1[SATUAN])</f>
        <v>480</v>
      </c>
    </row>
    <row r="49" spans="1:13" ht="20.100000000000001" customHeight="1">
      <c r="A49" s="8">
        <f>IF(jkenko1[[#This Row],[JUMLAH]]&gt;0,COUNT($A$2:$A48)+1,"")</f>
        <v>42</v>
      </c>
      <c r="B49" s="3" t="s">
        <v>2900</v>
      </c>
      <c r="C49" s="2">
        <f>IF(jkenko1[[#This Row],[BARU]]="",jkenko1[[#This Row],[JUMLAH AWAL]],jkenko1[[#This Row],[BARU]])</f>
        <v>1</v>
      </c>
      <c r="D49" s="2" t="s">
        <v>1</v>
      </c>
      <c r="E49" s="2">
        <v>1</v>
      </c>
      <c r="F49" s="4"/>
      <c r="G4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9" s="4">
        <f>LOOKUP(ROW(J49)-ROWS($J$1:$J$2),jkenko1[NO])</f>
        <v>47</v>
      </c>
      <c r="K49" s="7" t="str">
        <f>LOOKUP(J49,jkenko1[NO],jkenko1[NAMA])</f>
        <v xml:space="preserve">Expanding fille JK 2638 </v>
      </c>
      <c r="L49" s="4">
        <f>LOOKUP(jkenko2[[#This Row],[NO]],jkenko1[NO],jkenko1[JUMLAH])</f>
        <v>3</v>
      </c>
      <c r="M49" s="4" t="str">
        <f>LOOKUP(jkenko2[[#This Row],[NO]],jkenko1[NO],jkenko1[SATUAN])</f>
        <v>40 pc</v>
      </c>
    </row>
    <row r="50" spans="1:13" ht="20.100000000000001" customHeight="1">
      <c r="A50" s="8">
        <f>IF(jkenko1[[#This Row],[JUMLAH]]&gt;0,COUNT($A$2:$A49)+1,"")</f>
        <v>43</v>
      </c>
      <c r="B50" s="3" t="s">
        <v>2901</v>
      </c>
      <c r="C50" s="2">
        <f>IF(jkenko1[[#This Row],[BARU]]="",jkenko1[[#This Row],[JUMLAH AWAL]],jkenko1[[#This Row],[BARU]])</f>
        <v>13</v>
      </c>
      <c r="D50" s="2" t="s">
        <v>1</v>
      </c>
      <c r="E50" s="2">
        <v>13</v>
      </c>
      <c r="F50" s="4"/>
      <c r="G50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0" s="4">
        <f>LOOKUP(ROW(J50)-ROWS($J$1:$J$2),jkenko1[NO])</f>
        <v>48</v>
      </c>
      <c r="K50" s="7" t="str">
        <f>LOOKUP(J50,jkenko1[NO],jkenko1[NAMA])</f>
        <v>Garisan 30cm Kenko F4 (1 box=120)</v>
      </c>
      <c r="L50" s="4">
        <f>LOOKUP(jkenko2[[#This Row],[NO]],jkenko1[NO],jkenko1[JUMLAH])</f>
        <v>6</v>
      </c>
      <c r="M50" s="4" t="str">
        <f>LOOKUP(jkenko2[[#This Row],[NO]],jkenko1[NO],jkenko1[SATUAN])</f>
        <v>20 box</v>
      </c>
    </row>
    <row r="51" spans="1:13" ht="20.100000000000001" customHeight="1">
      <c r="A51" s="12" t="str">
        <f>IF(jkenko1[[#This Row],[JUMLAH]]&gt;0,COUNT($A$2:$A50)+1,"")</f>
        <v/>
      </c>
      <c r="B51" s="99" t="s">
        <v>2977</v>
      </c>
      <c r="C51" s="11">
        <f>IF(jkenko1[[#This Row],[BARU]]="",jkenko1[[#This Row],[JUMLAH AWAL]],jkenko1[[#This Row],[BARU]])</f>
        <v>0</v>
      </c>
      <c r="D51" s="2" t="s">
        <v>83</v>
      </c>
      <c r="E51" s="11">
        <v>2</v>
      </c>
      <c r="F51" s="4">
        <v>0</v>
      </c>
      <c r="G51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-2</v>
      </c>
      <c r="H5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51" s="4">
        <f>LOOKUP(ROW(J51)-ROWS($J$1:$J$2),jkenko1[NO])</f>
        <v>49</v>
      </c>
      <c r="K51" s="7" t="str">
        <f>LOOKUP(J51,jkenko1[NO],jkenko1[NAMA])</f>
        <v>Garisan besi 30 cm Kenko</v>
      </c>
      <c r="L51" s="4">
        <f>LOOKUP(jkenko2[[#This Row],[NO]],jkenko1[NO],jkenko1[JUMLAH])</f>
        <v>2</v>
      </c>
      <c r="M51" s="4" t="str">
        <f>LOOKUP(jkenko2[[#This Row],[NO]],jkenko1[NO],jkenko1[SATUAN])</f>
        <v>25 ls</v>
      </c>
    </row>
    <row r="52" spans="1:13" ht="20.100000000000001" customHeight="1">
      <c r="A52" s="12">
        <f>IF(jkenko1[[#This Row],[JUMLAH]]&gt;0,COUNT($A$2:$A51)+1,"")</f>
        <v>44</v>
      </c>
      <c r="B52" s="99" t="s">
        <v>2978</v>
      </c>
      <c r="C52" s="11">
        <f>IF(jkenko1[[#This Row],[BARU]]="",jkenko1[[#This Row],[JUMLAH AWAL]],jkenko1[[#This Row],[BARU]])</f>
        <v>4</v>
      </c>
      <c r="D52" s="2" t="s">
        <v>759</v>
      </c>
      <c r="E52" s="11">
        <v>4</v>
      </c>
      <c r="F52" s="4"/>
      <c r="G52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2" s="4">
        <f>LOOKUP(ROW(J52)-ROWS($J$1:$J$2),jkenko1[NO])</f>
        <v>50</v>
      </c>
      <c r="K52" s="7" t="str">
        <f>LOOKUP(J52,jkenko1[NO],jkenko1[NAMA])</f>
        <v>Garisan besi 60cm Kenko</v>
      </c>
      <c r="L52" s="4">
        <f>LOOKUP(jkenko2[[#This Row],[NO]],jkenko1[NO],jkenko1[JUMLAH])</f>
        <v>1</v>
      </c>
      <c r="M52" s="4" t="str">
        <f>LOOKUP(jkenko2[[#This Row],[NO]],jkenko1[NO],jkenko1[SATUAN])</f>
        <v>10 ls</v>
      </c>
    </row>
    <row r="53" spans="1:13" ht="20.100000000000001" customHeight="1">
      <c r="A53" s="8">
        <f>IF(jkenko1[[#This Row],[JUMLAH]]&gt;0,COUNT($A$2:$A52)+1,"")</f>
        <v>45</v>
      </c>
      <c r="B53" s="99" t="s">
        <v>2979</v>
      </c>
      <c r="C53" s="11">
        <f>IF(jkenko1[[#This Row],[BARU]]="",jkenko1[[#This Row],[JUMLAH AWAL]],jkenko1[[#This Row],[BARU]])</f>
        <v>4</v>
      </c>
      <c r="D53" s="2" t="s">
        <v>748</v>
      </c>
      <c r="E53" s="11">
        <v>4</v>
      </c>
      <c r="F53" s="4"/>
      <c r="G5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3" s="4">
        <f>LOOKUP(ROW(J53)-ROWS($J$1:$J$2),jkenko1[NO])</f>
        <v>51</v>
      </c>
      <c r="K53" s="7" t="str">
        <f>LOOKUP(J53,jkenko1[NO],jkenko1[NAMA])</f>
        <v>Gunting JK 848 SG</v>
      </c>
      <c r="L53" s="4">
        <f>LOOKUP(jkenko2[[#This Row],[NO]],jkenko1[NO],jkenko1[JUMLAH])</f>
        <v>1</v>
      </c>
      <c r="M53" s="4" t="str">
        <f>LOOKUP(jkenko2[[#This Row],[NO]],jkenko1[NO],jkenko1[SATUAN])</f>
        <v>144 pc</v>
      </c>
    </row>
    <row r="54" spans="1:13" ht="20.100000000000001" customHeight="1">
      <c r="A54" s="8">
        <f>IF(jkenko1[[#This Row],[JUMLAH]]&gt;0,COUNT($A$2:$A53)+1,"")</f>
        <v>46</v>
      </c>
      <c r="B54" s="3" t="s">
        <v>2902</v>
      </c>
      <c r="C54" s="2">
        <f>IF(jkenko1[[#This Row],[BARU]]="",jkenko1[[#This Row],[JUMLAH AWAL]],jkenko1[[#This Row],[BARU]])</f>
        <v>1</v>
      </c>
      <c r="D54" s="2">
        <v>480</v>
      </c>
      <c r="E54" s="2">
        <v>1</v>
      </c>
      <c r="F54" s="4"/>
      <c r="G5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4" s="4">
        <f>LOOKUP(ROW(J54)-ROWS($J$1:$J$2),jkenko1[NO])</f>
        <v>52</v>
      </c>
      <c r="K54" s="7" t="str">
        <f>LOOKUP(J54,jkenko1[NO],jkenko1[NAMA])</f>
        <v>Gunting Kenko SC 828</v>
      </c>
      <c r="L54" s="4">
        <f>LOOKUP(jkenko2[[#This Row],[NO]],jkenko1[NO],jkenko1[JUMLAH])</f>
        <v>4</v>
      </c>
      <c r="M54" s="4" t="str">
        <f>LOOKUP(jkenko2[[#This Row],[NO]],jkenko1[NO],jkenko1[SATUAN])</f>
        <v>25 ls</v>
      </c>
    </row>
    <row r="55" spans="1:13" ht="20.100000000000001" customHeight="1">
      <c r="A55" s="8">
        <f>IF(jkenko1[[#This Row],[JUMLAH]]&gt;0,COUNT($A$2:$A54)+1,"")</f>
        <v>47</v>
      </c>
      <c r="B55" s="3" t="s">
        <v>2903</v>
      </c>
      <c r="C55" s="2">
        <f>IF(jkenko1[[#This Row],[BARU]]="",jkenko1[[#This Row],[JUMLAH AWAL]],jkenko1[[#This Row],[BARU]])</f>
        <v>3</v>
      </c>
      <c r="D55" s="2" t="s">
        <v>384</v>
      </c>
      <c r="E55" s="2">
        <v>3</v>
      </c>
      <c r="F55" s="4"/>
      <c r="G5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5" s="4">
        <f>LOOKUP(ROW(J55)-ROWS($J$1:$J$2),jkenko1[NO])</f>
        <v>53</v>
      </c>
      <c r="K55" s="7" t="str">
        <f>LOOKUP(J55,jkenko1[NO],jkenko1[NAMA])</f>
        <v>Gunting Kenko SC 838</v>
      </c>
      <c r="L55" s="4">
        <f>LOOKUP(jkenko2[[#This Row],[NO]],jkenko1[NO],jkenko1[JUMLAH])</f>
        <v>5</v>
      </c>
      <c r="M55" s="4" t="str">
        <f>LOOKUP(jkenko2[[#This Row],[NO]],jkenko1[NO],jkenko1[SATUAN])</f>
        <v>10 ls</v>
      </c>
    </row>
    <row r="56" spans="1:13" ht="20.100000000000001" customHeight="1">
      <c r="A56" s="8">
        <f>IF(jkenko1[[#This Row],[JUMLAH]]&gt;0,COUNT($A$2:$A55)+1,"")</f>
        <v>48</v>
      </c>
      <c r="B56" s="1" t="s">
        <v>2904</v>
      </c>
      <c r="C56" s="2">
        <f>IF(jkenko1[[#This Row],[BARU]]="",jkenko1[[#This Row],[JUMLAH AWAL]],jkenko1[[#This Row],[BARU]])</f>
        <v>6</v>
      </c>
      <c r="D56" s="2" t="s">
        <v>245</v>
      </c>
      <c r="E56" s="2">
        <v>6</v>
      </c>
      <c r="F56" s="4"/>
      <c r="G56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6" s="4">
        <f>LOOKUP(ROW(J56)-ROWS($J$1:$J$2),jkenko1[NO])</f>
        <v>54</v>
      </c>
      <c r="K56" s="7" t="str">
        <f>LOOKUP(J56,jkenko1[NO],jkenko1[NAMA])</f>
        <v>Isi cutter Kenko B</v>
      </c>
      <c r="L56" s="4">
        <f>LOOKUP(jkenko2[[#This Row],[NO]],jkenko1[NO],jkenko1[JUMLAH])</f>
        <v>2</v>
      </c>
      <c r="M56" s="4" t="str">
        <f>LOOKUP(jkenko2[[#This Row],[NO]],jkenko1[NO],jkenko1[SATUAN])</f>
        <v>60 ls</v>
      </c>
    </row>
    <row r="57" spans="1:13" ht="20.100000000000001" customHeight="1">
      <c r="A57" s="8">
        <f>IF(jkenko1[[#This Row],[JUMLAH]]&gt;0,COUNT($A$2:$A56)+1,"")</f>
        <v>49</v>
      </c>
      <c r="B57" s="3" t="s">
        <v>2905</v>
      </c>
      <c r="C57" s="2">
        <f>IF(jkenko1[[#This Row],[BARU]]="",jkenko1[[#This Row],[JUMLAH AWAL]],jkenko1[[#This Row],[BARU]])</f>
        <v>2</v>
      </c>
      <c r="D57" s="2" t="s">
        <v>1367</v>
      </c>
      <c r="E57" s="2">
        <v>2</v>
      </c>
      <c r="F57" s="4"/>
      <c r="G57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7" s="4">
        <f>LOOKUP(ROW(J57)-ROWS($J$1:$J$2),jkenko1[NO])</f>
        <v>55</v>
      </c>
      <c r="K57" s="7" t="str">
        <f>LOOKUP(J57,jkenko1[NO],jkenko1[NAMA])</f>
        <v>Isi staples Kenko no 10 1M</v>
      </c>
      <c r="L57" s="4">
        <f>LOOKUP(jkenko2[[#This Row],[NO]],jkenko1[NO],jkenko1[JUMLAH])</f>
        <v>6</v>
      </c>
      <c r="M57" s="4" t="str">
        <f>LOOKUP(jkenko2[[#This Row],[NO]],jkenko1[NO],jkenko1[SATUAN])</f>
        <v>800 pc</v>
      </c>
    </row>
    <row r="58" spans="1:13" ht="20.100000000000001" customHeight="1">
      <c r="A58" s="8">
        <f>IF(jkenko1[[#This Row],[JUMLAH]]&gt;0,COUNT($A$2:$A57)+1,"")</f>
        <v>50</v>
      </c>
      <c r="B58" s="3" t="s">
        <v>2906</v>
      </c>
      <c r="C58" s="2">
        <f>IF(jkenko1[[#This Row],[BARU]]="",jkenko1[[#This Row],[JUMLAH AWAL]],jkenko1[[#This Row],[BARU]])</f>
        <v>1</v>
      </c>
      <c r="D58" s="2" t="s">
        <v>172</v>
      </c>
      <c r="E58" s="2">
        <v>1</v>
      </c>
      <c r="F58" s="4"/>
      <c r="G58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8" s="4">
        <f>LOOKUP(ROW(J58)-ROWS($J$1:$J$2),jkenko1[NO])</f>
        <v>56</v>
      </c>
      <c r="K58" s="7" t="str">
        <f>LOOKUP(J58,jkenko1[NO],jkenko1[NAMA])</f>
        <v>Jangka JK MS 402</v>
      </c>
      <c r="L58" s="4">
        <f>LOOKUP(jkenko2[[#This Row],[NO]],jkenko1[NO],jkenko1[JUMLAH])</f>
        <v>4</v>
      </c>
      <c r="M58" s="4" t="str">
        <f>LOOKUP(jkenko2[[#This Row],[NO]],jkenko1[NO],jkenko1[SATUAN])</f>
        <v>360 pc</v>
      </c>
    </row>
    <row r="59" spans="1:13" ht="20.100000000000001" customHeight="1">
      <c r="A59" s="8" t="str">
        <f>IF(jkenko1[[#This Row],[JUMLAH]]&gt;0,COUNT($A$2:$A58)+1,"")</f>
        <v/>
      </c>
      <c r="B59" s="99" t="s">
        <v>2980</v>
      </c>
      <c r="C59" s="11">
        <f>IF(jkenko1[[#This Row],[BARU]]="",jkenko1[[#This Row],[JUMLAH AWAL]],jkenko1[[#This Row],[BARU]])</f>
        <v>0</v>
      </c>
      <c r="D59" s="2" t="s">
        <v>192</v>
      </c>
      <c r="E59" s="11">
        <v>1</v>
      </c>
      <c r="F59" s="4">
        <v>0</v>
      </c>
      <c r="G59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5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59" s="4">
        <f>LOOKUP(ROW(J59)-ROWS($J$1:$J$2),jkenko1[NO])</f>
        <v>57</v>
      </c>
      <c r="K59" s="7" t="str">
        <f>LOOKUP(J59,jkenko1[NO],jkenko1[NAMA])</f>
        <v>Jangka JK MS 406</v>
      </c>
      <c r="L59" s="4">
        <f>LOOKUP(jkenko2[[#This Row],[NO]],jkenko1[NO],jkenko1[JUMLAH])</f>
        <v>1</v>
      </c>
      <c r="M59" s="4" t="str">
        <f>LOOKUP(jkenko2[[#This Row],[NO]],jkenko1[NO],jkenko1[SATUAN])</f>
        <v>120 pc</v>
      </c>
    </row>
    <row r="60" spans="1:13" ht="20.100000000000001" customHeight="1">
      <c r="A60" s="8">
        <f>IF(jkenko1[[#This Row],[JUMLAH]]&gt;0,COUNT($A$2:$A59)+1,"")</f>
        <v>51</v>
      </c>
      <c r="B60" s="99" t="s">
        <v>2981</v>
      </c>
      <c r="C60" s="11">
        <f>IF(jkenko1[[#This Row],[BARU]]="",jkenko1[[#This Row],[JUMLAH AWAL]],jkenko1[[#This Row],[BARU]])</f>
        <v>1</v>
      </c>
      <c r="D60" s="2" t="s">
        <v>192</v>
      </c>
      <c r="E60" s="11">
        <v>1</v>
      </c>
      <c r="F60" s="4"/>
      <c r="G60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0" s="4">
        <f>LOOKUP(ROW(J60)-ROWS($J$1:$J$2),jkenko1[NO])</f>
        <v>58</v>
      </c>
      <c r="K60" s="7" t="str">
        <f>LOOKUP(J60,jkenko1[NO],jkenko1[NAMA])</f>
        <v>L leaf A5 100 JK</v>
      </c>
      <c r="L60" s="4">
        <f>LOOKUP(jkenko2[[#This Row],[NO]],jkenko1[NO],jkenko1[JUMLAH])</f>
        <v>4</v>
      </c>
      <c r="M60" s="4">
        <f>LOOKUP(jkenko2[[#This Row],[NO]],jkenko1[NO],jkenko1[SATUAN])</f>
        <v>96</v>
      </c>
    </row>
    <row r="61" spans="1:13" ht="20.100000000000001" customHeight="1">
      <c r="A61" s="8">
        <f>IF(jkenko1[[#This Row],[JUMLAH]]&gt;0,COUNT($A$2:$A60)+1,"")</f>
        <v>52</v>
      </c>
      <c r="B61" s="3" t="s">
        <v>2907</v>
      </c>
      <c r="C61" s="2">
        <f>IF(jkenko1[[#This Row],[BARU]]="",jkenko1[[#This Row],[JUMLAH AWAL]],jkenko1[[#This Row],[BARU]])</f>
        <v>4</v>
      </c>
      <c r="D61" s="2" t="s">
        <v>1367</v>
      </c>
      <c r="E61" s="2">
        <v>2</v>
      </c>
      <c r="F61" s="4">
        <v>4</v>
      </c>
      <c r="G61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2</v>
      </c>
      <c r="H6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T</v>
      </c>
      <c r="J61" s="4">
        <f>LOOKUP(ROW(J61)-ROWS($J$1:$J$2),jkenko1[NO])</f>
        <v>59</v>
      </c>
      <c r="K61" s="7" t="str">
        <f>LOOKUP(J61,jkenko1[NO],jkenko1[NAMA])</f>
        <v>L leaf A5 100 Kenko</v>
      </c>
      <c r="L61" s="4">
        <f>LOOKUP(jkenko2[[#This Row],[NO]],jkenko1[NO],jkenko1[JUMLAH])</f>
        <v>1</v>
      </c>
      <c r="M61" s="4" t="str">
        <f>LOOKUP(jkenko2[[#This Row],[NO]],jkenko1[NO],jkenko1[SATUAN])</f>
        <v>96 pc</v>
      </c>
    </row>
    <row r="62" spans="1:13" ht="20.100000000000001" customHeight="1">
      <c r="A62" s="8">
        <f>IF(jkenko1[[#This Row],[JUMLAH]]&gt;0,COUNT($A$2:$A61)+1,"")</f>
        <v>53</v>
      </c>
      <c r="B62" s="3" t="s">
        <v>2908</v>
      </c>
      <c r="C62" s="2">
        <f>IF(jkenko1[[#This Row],[BARU]]="",jkenko1[[#This Row],[JUMLAH AWAL]],jkenko1[[#This Row],[BARU]])</f>
        <v>5</v>
      </c>
      <c r="D62" s="2" t="s">
        <v>172</v>
      </c>
      <c r="E62" s="2">
        <v>6</v>
      </c>
      <c r="F62" s="4">
        <v>5</v>
      </c>
      <c r="G62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6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62" s="4">
        <f>LOOKUP(ROW(J62)-ROWS($J$1:$J$2),jkenko1[NO])</f>
        <v>60</v>
      </c>
      <c r="K62" s="7" t="str">
        <f>LOOKUP(J62,jkenko1[NO],jkenko1[NAMA])</f>
        <v>L leaf A5 50 Kenko</v>
      </c>
      <c r="L62" s="4">
        <f>LOOKUP(jkenko2[[#This Row],[NO]],jkenko1[NO],jkenko1[JUMLAH])</f>
        <v>1</v>
      </c>
      <c r="M62" s="4" t="str">
        <f>LOOKUP(jkenko2[[#This Row],[NO]],jkenko1[NO],jkenko1[SATUAN])</f>
        <v>192 pc</v>
      </c>
    </row>
    <row r="63" spans="1:13" ht="20.100000000000001" customHeight="1">
      <c r="A63" s="11">
        <f>IF(jkenko1[[#This Row],[JUMLAH]]&gt;0,COUNT($A$2:$A62)+1,"")</f>
        <v>54</v>
      </c>
      <c r="B63" s="99" t="s">
        <v>3684</v>
      </c>
      <c r="C63" s="11">
        <f>IF(jkenko1[[#This Row],[BARU]]="",jkenko1[[#This Row],[JUMLAH AWAL]],jkenko1[[#This Row],[BARU]])</f>
        <v>2</v>
      </c>
      <c r="D63" s="2" t="s">
        <v>40</v>
      </c>
      <c r="E63" s="2"/>
      <c r="F63" s="8">
        <v>2</v>
      </c>
      <c r="G63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2</v>
      </c>
      <c r="H6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63" s="4">
        <f>LOOKUP(ROW(J63)-ROWS($J$1:$J$2),jkenko1[NO])</f>
        <v>61</v>
      </c>
      <c r="K63" s="7" t="str">
        <f>LOOKUP(J63,jkenko1[NO],jkenko1[NAMA])</f>
        <v>L leaf B5 100 JK</v>
      </c>
      <c r="L63" s="4">
        <f>LOOKUP(jkenko2[[#This Row],[NO]],jkenko1[NO],jkenko1[JUMLAH])</f>
        <v>9</v>
      </c>
      <c r="M63" s="4" t="str">
        <f>LOOKUP(jkenko2[[#This Row],[NO]],jkenko1[NO],jkenko1[SATUAN])</f>
        <v>80 pc</v>
      </c>
    </row>
    <row r="64" spans="1:13" ht="20.100000000000001" customHeight="1">
      <c r="A64" s="8">
        <f>IF(jkenko1[[#This Row],[JUMLAH]]&gt;0,COUNT($A$2:$A63)+1,"")</f>
        <v>55</v>
      </c>
      <c r="B64" s="3" t="s">
        <v>2909</v>
      </c>
      <c r="C64" s="2">
        <f>IF(jkenko1[[#This Row],[BARU]]="",jkenko1[[#This Row],[JUMLAH AWAL]],jkenko1[[#This Row],[BARU]])</f>
        <v>6</v>
      </c>
      <c r="D64" s="2" t="s">
        <v>627</v>
      </c>
      <c r="E64" s="2">
        <v>6</v>
      </c>
      <c r="F64" s="4"/>
      <c r="G6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4" s="4">
        <f>LOOKUP(ROW(J64)-ROWS($J$1:$J$2),jkenko1[NO])</f>
        <v>62</v>
      </c>
      <c r="K64" s="7" t="str">
        <f>LOOKUP(J64,jkenko1[NO],jkenko1[NAMA])</f>
        <v>L leaf B5 100 Kenko</v>
      </c>
      <c r="L64" s="4">
        <f>LOOKUP(jkenko2[[#This Row],[NO]],jkenko1[NO],jkenko1[JUMLAH])</f>
        <v>5</v>
      </c>
      <c r="M64" s="4" t="str">
        <f>LOOKUP(jkenko2[[#This Row],[NO]],jkenko1[NO],jkenko1[SATUAN])</f>
        <v>80 pc</v>
      </c>
    </row>
    <row r="65" spans="1:13" ht="20.100000000000001" customHeight="1">
      <c r="A65" s="8">
        <f>IF(jkenko1[[#This Row],[JUMLAH]]&gt;0,COUNT($A$2:$A64)+1,"")</f>
        <v>56</v>
      </c>
      <c r="B65" s="3" t="s">
        <v>2910</v>
      </c>
      <c r="C65" s="2">
        <f>IF(jkenko1[[#This Row],[BARU]]="",jkenko1[[#This Row],[JUMLAH AWAL]],jkenko1[[#This Row],[BARU]])</f>
        <v>4</v>
      </c>
      <c r="D65" s="2" t="s">
        <v>97</v>
      </c>
      <c r="E65" s="2">
        <v>4</v>
      </c>
      <c r="F65" s="4"/>
      <c r="G6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5" s="4">
        <f>LOOKUP(ROW(J65)-ROWS($J$1:$J$2),jkenko1[NO])</f>
        <v>63</v>
      </c>
      <c r="K65" s="7" t="str">
        <f>LOOKUP(J65,jkenko1[NO],jkenko1[NAMA])</f>
        <v>L leaf B5 50 Kenko</v>
      </c>
      <c r="L65" s="4">
        <f>LOOKUP(jkenko2[[#This Row],[NO]],jkenko1[NO],jkenko1[JUMLAH])</f>
        <v>4</v>
      </c>
      <c r="M65" s="4" t="str">
        <f>LOOKUP(jkenko2[[#This Row],[NO]],jkenko1[NO],jkenko1[SATUAN])</f>
        <v>160 pc</v>
      </c>
    </row>
    <row r="66" spans="1:13" ht="20.100000000000001" customHeight="1">
      <c r="A66" s="8">
        <f>IF(jkenko1[[#This Row],[JUMLAH]]&gt;0,COUNT($A$2:$A65)+1,"")</f>
        <v>57</v>
      </c>
      <c r="B66" s="3" t="s">
        <v>2911</v>
      </c>
      <c r="C66" s="2">
        <f>IF(jkenko1[[#This Row],[BARU]]="",jkenko1[[#This Row],[JUMLAH AWAL]],jkenko1[[#This Row],[BARU]])</f>
        <v>1</v>
      </c>
      <c r="D66" s="2" t="s">
        <v>188</v>
      </c>
      <c r="E66" s="2">
        <v>1</v>
      </c>
      <c r="F66" s="4"/>
      <c r="G66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6" s="4">
        <f>LOOKUP(ROW(J66)-ROWS($J$1:$J$2),jkenko1[NO])</f>
        <v>64</v>
      </c>
      <c r="K66" s="7" t="str">
        <f>LOOKUP(J66,jkenko1[NO],jkenko1[NAMA])</f>
        <v>L Leaf JA A5 50</v>
      </c>
      <c r="L66" s="4">
        <f>LOOKUP(jkenko2[[#This Row],[NO]],jkenko1[NO],jkenko1[JUMLAH])</f>
        <v>23</v>
      </c>
      <c r="M66" s="4">
        <f>LOOKUP(jkenko2[[#This Row],[NO]],jkenko1[NO],jkenko1[SATUAN])</f>
        <v>192</v>
      </c>
    </row>
    <row r="67" spans="1:13" ht="20.100000000000001" customHeight="1">
      <c r="A67" s="8">
        <f>IF(jkenko1[[#This Row],[JUMLAH]]&gt;0,COUNT($A$2:$A66)+1,"")</f>
        <v>58</v>
      </c>
      <c r="B67" s="3" t="s">
        <v>2912</v>
      </c>
      <c r="C67" s="2">
        <f>IF(jkenko1[[#This Row],[BARU]]="",jkenko1[[#This Row],[JUMLAH AWAL]],jkenko1[[#This Row],[BARU]])</f>
        <v>4</v>
      </c>
      <c r="D67" s="2">
        <v>96</v>
      </c>
      <c r="E67" s="2">
        <v>5</v>
      </c>
      <c r="F67" s="4">
        <v>4</v>
      </c>
      <c r="G67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6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67" s="4">
        <f>LOOKUP(ROW(J67)-ROWS($J$1:$J$2),jkenko1[NO])</f>
        <v>65</v>
      </c>
      <c r="K67" s="7" t="str">
        <f>LOOKUP(J67,jkenko1[NO],jkenko1[NAMA])</f>
        <v>L Leaf JA B5 50</v>
      </c>
      <c r="L67" s="4">
        <f>LOOKUP(jkenko2[[#This Row],[NO]],jkenko1[NO],jkenko1[JUMLAH])</f>
        <v>159</v>
      </c>
      <c r="M67" s="4" t="str">
        <f>LOOKUP(jkenko2[[#This Row],[NO]],jkenko1[NO],jkenko1[SATUAN])</f>
        <v>160 pc</v>
      </c>
    </row>
    <row r="68" spans="1:13" ht="20.100000000000001" customHeight="1">
      <c r="A68" s="8">
        <f>IF(jkenko1[[#This Row],[JUMLAH]]&gt;0,COUNT($A$2:$A67)+1,"")</f>
        <v>59</v>
      </c>
      <c r="B68" s="3" t="s">
        <v>2913</v>
      </c>
      <c r="C68" s="2">
        <f>IF(jkenko1[[#This Row],[BARU]]="",jkenko1[[#This Row],[JUMLAH AWAL]],jkenko1[[#This Row],[BARU]])</f>
        <v>1</v>
      </c>
      <c r="D68" s="2" t="s">
        <v>126</v>
      </c>
      <c r="E68" s="2">
        <v>2</v>
      </c>
      <c r="F68" s="4">
        <v>1</v>
      </c>
      <c r="G68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6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68" s="4">
        <f>LOOKUP(ROW(J68)-ROWS($J$1:$J$2),jkenko1[NO])</f>
        <v>66</v>
      </c>
      <c r="K68" s="7" t="str">
        <f>LOOKUP(J68,jkenko1[NO],jkenko1[NAMA])</f>
        <v>L Leaf JK A5 tanpa Cover Mix Mogu/ Minim/ Mola"(4)</v>
      </c>
      <c r="L68" s="4">
        <f>LOOKUP(jkenko2[[#This Row],[NO]],jkenko1[NO],jkenko1[JUMLAH])</f>
        <v>3</v>
      </c>
      <c r="M68" s="4" t="str">
        <f>LOOKUP(jkenko2[[#This Row],[NO]],jkenko1[NO],jkenko1[SATUAN])</f>
        <v>192 pc</v>
      </c>
    </row>
    <row r="69" spans="1:13" ht="20.100000000000001" customHeight="1">
      <c r="A69" s="8">
        <f>IF(jkenko1[[#This Row],[JUMLAH]]&gt;0,COUNT($A$2:$A68)+1,"")</f>
        <v>60</v>
      </c>
      <c r="B69" s="3" t="s">
        <v>2914</v>
      </c>
      <c r="C69" s="2">
        <f>IF(jkenko1[[#This Row],[BARU]]="",jkenko1[[#This Row],[JUMLAH AWAL]],jkenko1[[#This Row],[BARU]])</f>
        <v>1</v>
      </c>
      <c r="D69" s="2" t="s">
        <v>624</v>
      </c>
      <c r="E69" s="2">
        <v>1</v>
      </c>
      <c r="F69" s="4"/>
      <c r="G6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9" s="4">
        <f>LOOKUP(ROW(J69)-ROWS($J$1:$J$2),jkenko1[NO])</f>
        <v>67</v>
      </c>
      <c r="K69" s="7" t="str">
        <f>LOOKUP(J69,jkenko1[NO],jkenko1[NAMA])</f>
        <v>Label Kenko 6001-2RL (1 line)</v>
      </c>
      <c r="L69" s="4">
        <f>LOOKUP(jkenko2[[#This Row],[NO]],jkenko1[NO],jkenko1[JUMLAH])</f>
        <v>1</v>
      </c>
      <c r="M69" s="4">
        <f>LOOKUP(jkenko2[[#This Row],[NO]],jkenko1[NO],jkenko1[SATUAN])</f>
        <v>500</v>
      </c>
    </row>
    <row r="70" spans="1:13" ht="20.100000000000001" customHeight="1">
      <c r="A70" s="8">
        <f>IF(jkenko1[[#This Row],[JUMLAH]]&gt;0,COUNT($A$2:$A69)+1,"")</f>
        <v>61</v>
      </c>
      <c r="B70" s="3" t="s">
        <v>2915</v>
      </c>
      <c r="C70" s="2">
        <f>IF(jkenko1[[#This Row],[BARU]]="",jkenko1[[#This Row],[JUMLAH AWAL]],jkenko1[[#This Row],[BARU]])</f>
        <v>9</v>
      </c>
      <c r="D70" s="2" t="s">
        <v>593</v>
      </c>
      <c r="E70" s="2">
        <v>10</v>
      </c>
      <c r="F70" s="4">
        <v>9</v>
      </c>
      <c r="G70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7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70" s="4">
        <f>LOOKUP(ROW(J70)-ROWS($J$1:$J$2),jkenko1[NO])</f>
        <v>68</v>
      </c>
      <c r="K70" s="7" t="str">
        <f>LOOKUP(J70,jkenko1[NO],jkenko1[NAMA])</f>
        <v>Lem Kenko GT 406</v>
      </c>
      <c r="L70" s="4">
        <f>LOOKUP(jkenko2[[#This Row],[NO]],jkenko1[NO],jkenko1[JUMLAH])</f>
        <v>2</v>
      </c>
      <c r="M70" s="4" t="str">
        <f>LOOKUP(jkenko2[[#This Row],[NO]],jkenko1[NO],jkenko1[SATUAN])</f>
        <v>24 ls</v>
      </c>
    </row>
    <row r="71" spans="1:13" ht="20.100000000000001" customHeight="1">
      <c r="A71" s="8">
        <f>IF(jkenko1[[#This Row],[JUMLAH]]&gt;0,COUNT($A$2:$A70)+1,"")</f>
        <v>62</v>
      </c>
      <c r="B71" s="3" t="s">
        <v>2916</v>
      </c>
      <c r="C71" s="2">
        <f>IF(jkenko1[[#This Row],[BARU]]="",jkenko1[[#This Row],[JUMLAH AWAL]],jkenko1[[#This Row],[BARU]])</f>
        <v>5</v>
      </c>
      <c r="D71" s="2" t="s">
        <v>593</v>
      </c>
      <c r="E71" s="2">
        <v>6</v>
      </c>
      <c r="F71" s="4">
        <v>5</v>
      </c>
      <c r="G71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7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71" s="4">
        <f>LOOKUP(ROW(J71)-ROWS($J$1:$J$2),jkenko1[NO])</f>
        <v>69</v>
      </c>
      <c r="K71" s="7" t="str">
        <f>LOOKUP(J71,jkenko1[NO],jkenko1[NAMA])</f>
        <v>Lem Kenko LG 50</v>
      </c>
      <c r="L71" s="4">
        <f>LOOKUP(jkenko2[[#This Row],[NO]],jkenko1[NO],jkenko1[JUMLAH])</f>
        <v>6</v>
      </c>
      <c r="M71" s="4" t="str">
        <f>LOOKUP(jkenko2[[#This Row],[NO]],jkenko1[NO],jkenko1[SATUAN])</f>
        <v>20 ls</v>
      </c>
    </row>
    <row r="72" spans="1:13" ht="20.100000000000001" customHeight="1">
      <c r="A72" s="8">
        <f>IF(jkenko1[[#This Row],[JUMLAH]]&gt;0,COUNT($A$2:$A71)+1,"")</f>
        <v>63</v>
      </c>
      <c r="B72" s="3" t="s">
        <v>2917</v>
      </c>
      <c r="C72" s="2">
        <f>IF(jkenko1[[#This Row],[BARU]]="",jkenko1[[#This Row],[JUMLAH AWAL]],jkenko1[[#This Row],[BARU]])</f>
        <v>4</v>
      </c>
      <c r="D72" s="2" t="s">
        <v>51</v>
      </c>
      <c r="E72" s="2">
        <v>4</v>
      </c>
      <c r="F72" s="4"/>
      <c r="G72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2" s="4">
        <f>LOOKUP(ROW(J72)-ROWS($J$1:$J$2),jkenko1[NO])</f>
        <v>70</v>
      </c>
      <c r="K72" s="7" t="str">
        <f>LOOKUP(J72,jkenko1[NO],jkenko1[NAMA])</f>
        <v>Lem Stick JK GS 09 8gr</v>
      </c>
      <c r="L72" s="4">
        <f>LOOKUP(jkenko2[[#This Row],[NO]],jkenko1[NO],jkenko1[JUMLAH])</f>
        <v>1</v>
      </c>
      <c r="M72" s="4" t="str">
        <f>LOOKUP(jkenko2[[#This Row],[NO]],jkenko1[NO],jkenko1[SATUAN])</f>
        <v>64 pc</v>
      </c>
    </row>
    <row r="73" spans="1:13" ht="20.100000000000001" customHeight="1">
      <c r="A73" s="8">
        <f>IF(jkenko1[[#This Row],[JUMLAH]]&gt;0,COUNT($A$2:$A72)+1,"")</f>
        <v>64</v>
      </c>
      <c r="B73" s="3" t="s">
        <v>2918</v>
      </c>
      <c r="C73" s="2">
        <f>IF(jkenko1[[#This Row],[BARU]]="",jkenko1[[#This Row],[JUMLAH AWAL]],jkenko1[[#This Row],[BARU]])</f>
        <v>23</v>
      </c>
      <c r="D73" s="2">
        <v>192</v>
      </c>
      <c r="E73" s="2">
        <v>23</v>
      </c>
      <c r="F73" s="4"/>
      <c r="G7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3" s="4">
        <f>LOOKUP(ROW(J73)-ROWS($J$1:$J$2),jkenko1[NO])</f>
        <v>71</v>
      </c>
      <c r="K73" s="7" t="str">
        <f>LOOKUP(J73,jkenko1[NO],jkenko1[NAMA])</f>
        <v>Lem Stick JK GS 15gr</v>
      </c>
      <c r="L73" s="4">
        <f>LOOKUP(jkenko2[[#This Row],[NO]],jkenko1[NO],jkenko1[JUMLAH])</f>
        <v>1</v>
      </c>
      <c r="M73" s="4" t="str">
        <f>LOOKUP(jkenko2[[#This Row],[NO]],jkenko1[NO],jkenko1[SATUAN])</f>
        <v>54 pc</v>
      </c>
    </row>
    <row r="74" spans="1:13" ht="20.100000000000001" customHeight="1">
      <c r="A74" s="8">
        <f>IF(jkenko1[[#This Row],[JUMLAH]]&gt;0,COUNT($A$2:$A73)+1,"")</f>
        <v>65</v>
      </c>
      <c r="B74" s="3" t="s">
        <v>2919</v>
      </c>
      <c r="C74" s="2">
        <f>IF(jkenko1[[#This Row],[BARU]]="",jkenko1[[#This Row],[JUMLAH AWAL]],jkenko1[[#This Row],[BARU]])</f>
        <v>159</v>
      </c>
      <c r="D74" s="2" t="s">
        <v>51</v>
      </c>
      <c r="E74" s="2">
        <v>159</v>
      </c>
      <c r="F74" s="4"/>
      <c r="G7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4" s="4">
        <f>LOOKUP(ROW(J74)-ROWS($J$1:$J$2),jkenko1[NO])</f>
        <v>72</v>
      </c>
      <c r="K74" s="7" t="str">
        <f>LOOKUP(J74,jkenko1[NO],jkenko1[NAMA])</f>
        <v>Lem super glue SG 03 Kenko</v>
      </c>
      <c r="L74" s="4">
        <f>LOOKUP(jkenko2[[#This Row],[NO]],jkenko1[NO],jkenko1[JUMLAH])</f>
        <v>2</v>
      </c>
      <c r="M74" s="4" t="str">
        <f>LOOKUP(jkenko2[[#This Row],[NO]],jkenko1[NO],jkenko1[SATUAN])</f>
        <v>50 card</v>
      </c>
    </row>
    <row r="75" spans="1:13" ht="20.100000000000001" customHeight="1">
      <c r="A75" s="8">
        <f>IF(jkenko1[[#This Row],[JUMLAH]]&gt;0,COUNT($A$2:$A74)+1,"")</f>
        <v>66</v>
      </c>
      <c r="B75" s="1" t="s">
        <v>2920</v>
      </c>
      <c r="C75" s="2">
        <f>IF(jkenko1[[#This Row],[BARU]]="",jkenko1[[#This Row],[JUMLAH AWAL]],jkenko1[[#This Row],[BARU]])</f>
        <v>3</v>
      </c>
      <c r="D75" s="2" t="s">
        <v>624</v>
      </c>
      <c r="E75" s="2">
        <v>3</v>
      </c>
      <c r="F75" s="4"/>
      <c r="G7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5" s="4">
        <f>LOOKUP(ROW(J75)-ROWS($J$1:$J$2),jkenko1[NO])</f>
        <v>73</v>
      </c>
      <c r="K75" s="7" t="str">
        <f>LOOKUP(J75,jkenko1[NO],jkenko1[NAMA])</f>
        <v>Mesin Kenko MX 6600 A</v>
      </c>
      <c r="L75" s="4">
        <f>LOOKUP(jkenko2[[#This Row],[NO]],jkenko1[NO],jkenko1[JUMLAH])</f>
        <v>1</v>
      </c>
      <c r="M75" s="4" t="str">
        <f>LOOKUP(jkenko2[[#This Row],[NO]],jkenko1[NO],jkenko1[SATUAN])</f>
        <v>50 pc</v>
      </c>
    </row>
    <row r="76" spans="1:13" ht="20.100000000000001" customHeight="1">
      <c r="A76" s="8" t="str">
        <f>IF(jkenko1[[#This Row],[JUMLAH]]&gt;0,COUNT($A$2:$A75)+1,"")</f>
        <v/>
      </c>
      <c r="B76" s="3" t="s">
        <v>2921</v>
      </c>
      <c r="C76" s="2">
        <f>IF(jkenko1[[#This Row],[BARU]]="",jkenko1[[#This Row],[JUMLAH AWAL]],jkenko1[[#This Row],[BARU]])</f>
        <v>0</v>
      </c>
      <c r="D76" s="2" t="s">
        <v>2922</v>
      </c>
      <c r="E76" s="2">
        <v>2</v>
      </c>
      <c r="F76" s="4">
        <v>0</v>
      </c>
      <c r="G76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-2</v>
      </c>
      <c r="H7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76" s="4">
        <f>LOOKUP(ROW(J76)-ROWS($J$1:$J$2),jkenko1[NO])</f>
        <v>74</v>
      </c>
      <c r="K76" s="7" t="str">
        <f>LOOKUP(J76,jkenko1[NO],jkenko1[NAMA])</f>
        <v>Oil pastel 55W JK</v>
      </c>
      <c r="L76" s="4">
        <f>LOOKUP(jkenko2[[#This Row],[NO]],jkenko1[NO],jkenko1[JUMLAH])</f>
        <v>8</v>
      </c>
      <c r="M76" s="4">
        <f>LOOKUP(jkenko2[[#This Row],[NO]],jkenko1[NO],jkenko1[SATUAN])</f>
        <v>24</v>
      </c>
    </row>
    <row r="77" spans="1:13" ht="20.100000000000001" customHeight="1">
      <c r="A77" s="8" t="str">
        <f>IF(jkenko1[[#This Row],[JUMLAH]]&gt;0,COUNT($A$2:$A76)+1,"")</f>
        <v/>
      </c>
      <c r="B77" s="99" t="s">
        <v>2982</v>
      </c>
      <c r="C77" s="11">
        <f>IF(jkenko1[[#This Row],[BARU]]="",jkenko1[[#This Row],[JUMLAH AWAL]],jkenko1[[#This Row],[BARU]])</f>
        <v>0</v>
      </c>
      <c r="D77" s="2">
        <v>500</v>
      </c>
      <c r="E77" s="11">
        <v>1</v>
      </c>
      <c r="F77" s="4">
        <v>0</v>
      </c>
      <c r="G77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7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77" s="4">
        <f>LOOKUP(ROW(J77)-ROWS($J$1:$J$2),jkenko1[NO])</f>
        <v>75</v>
      </c>
      <c r="K77" s="7" t="str">
        <f>LOOKUP(J77,jkenko1[NO],jkenko1[NAMA])</f>
        <v>Op Titi 48 Kenko</v>
      </c>
      <c r="L77" s="4">
        <f>LOOKUP(jkenko2[[#This Row],[NO]],jkenko1[NO],jkenko1[JUMLAH])</f>
        <v>2</v>
      </c>
      <c r="M77" s="4" t="str">
        <f>LOOKUP(jkenko2[[#This Row],[NO]],jkenko1[NO],jkenko1[SATUAN])</f>
        <v>24 pc</v>
      </c>
    </row>
    <row r="78" spans="1:13" ht="20.100000000000001" customHeight="1">
      <c r="A78" s="8">
        <f>IF(jkenko1[[#This Row],[JUMLAH]]&gt;0,COUNT($A$2:$A77)+1,"")</f>
        <v>67</v>
      </c>
      <c r="B78" s="3" t="s">
        <v>2923</v>
      </c>
      <c r="C78" s="2">
        <f>IF(jkenko1[[#This Row],[BARU]]="",jkenko1[[#This Row],[JUMLAH AWAL]],jkenko1[[#This Row],[BARU]])</f>
        <v>1</v>
      </c>
      <c r="D78" s="2">
        <v>500</v>
      </c>
      <c r="E78" s="2">
        <v>4</v>
      </c>
      <c r="F78" s="4">
        <v>1</v>
      </c>
      <c r="G78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-3</v>
      </c>
      <c r="H7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78" s="4">
        <f>LOOKUP(ROW(J78)-ROWS($J$1:$J$2),jkenko1[NO])</f>
        <v>76</v>
      </c>
      <c r="K78" s="7" t="str">
        <f>LOOKUP(J78,jkenko1[NO],jkenko1[NAMA])</f>
        <v>Paper cutter JK 3038</v>
      </c>
      <c r="L78" s="4">
        <f>LOOKUP(jkenko2[[#This Row],[NO]],jkenko1[NO],jkenko1[JUMLAH])</f>
        <v>1</v>
      </c>
      <c r="M78" s="4" t="str">
        <f>LOOKUP(jkenko2[[#This Row],[NO]],jkenko1[NO],jkenko1[SATUAN])</f>
        <v>5 pc</v>
      </c>
    </row>
    <row r="79" spans="1:13" ht="20.100000000000001" customHeight="1">
      <c r="A79" s="8">
        <f>IF(jkenko1[[#This Row],[JUMLAH]]&gt;0,COUNT($A$2:$A78)+1,"")</f>
        <v>68</v>
      </c>
      <c r="B79" s="3" t="s">
        <v>2924</v>
      </c>
      <c r="C79" s="2">
        <f>IF(jkenko1[[#This Row],[BARU]]="",jkenko1[[#This Row],[JUMLAH AWAL]],jkenko1[[#This Row],[BARU]])</f>
        <v>2</v>
      </c>
      <c r="D79" s="2" t="s">
        <v>3</v>
      </c>
      <c r="E79" s="2">
        <v>2</v>
      </c>
      <c r="F79" s="4"/>
      <c r="G7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9" s="4">
        <f>LOOKUP(ROW(J79)-ROWS($J$1:$J$2),jkenko1[NO])</f>
        <v>77</v>
      </c>
      <c r="K79" s="7" t="str">
        <f>LOOKUP(J79,jkenko1[NO],jkenko1[NAMA])</f>
        <v>PC 0717-5-30 A/D Kenko</v>
      </c>
      <c r="L79" s="4">
        <f>LOOKUP(jkenko2[[#This Row],[NO]],jkenko1[NO],jkenko1[JUMLAH])</f>
        <v>2</v>
      </c>
      <c r="M79" s="4" t="str">
        <f>LOOKUP(jkenko2[[#This Row],[NO]],jkenko1[NO],jkenko1[SATUAN])</f>
        <v>24 ls</v>
      </c>
    </row>
    <row r="80" spans="1:13" ht="20.100000000000001" customHeight="1">
      <c r="A80" s="8">
        <f>IF(jkenko1[[#This Row],[JUMLAH]]&gt;0,COUNT($A$2:$A79)+1,"")</f>
        <v>69</v>
      </c>
      <c r="B80" s="3" t="s">
        <v>2925</v>
      </c>
      <c r="C80" s="2">
        <f>IF(jkenko1[[#This Row],[BARU]]="",jkenko1[[#This Row],[JUMLAH AWAL]],jkenko1[[#This Row],[BARU]])</f>
        <v>6</v>
      </c>
      <c r="D80" s="2" t="s">
        <v>1</v>
      </c>
      <c r="E80" s="2">
        <v>5</v>
      </c>
      <c r="F80" s="4">
        <v>6</v>
      </c>
      <c r="G80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8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-</v>
      </c>
      <c r="J80" s="4">
        <f>LOOKUP(ROW(J80)-ROWS($J$1:$J$2),jkenko1[NO])</f>
        <v>78</v>
      </c>
      <c r="K80" s="7" t="str">
        <f>LOOKUP(J80,jkenko1[NO],jkenko1[NAMA])</f>
        <v>PC Kenko 0719 UR Fancy</v>
      </c>
      <c r="L80" s="4">
        <f>LOOKUP(jkenko2[[#This Row],[NO]],jkenko1[NO],jkenko1[JUMLAH])</f>
        <v>4</v>
      </c>
      <c r="M80" s="4" t="str">
        <f>LOOKUP(jkenko2[[#This Row],[NO]],jkenko1[NO],jkenko1[SATUAN])</f>
        <v>24 ls</v>
      </c>
    </row>
    <row r="81" spans="1:13" ht="20.100000000000001" customHeight="1">
      <c r="A81" s="8">
        <f>IF(jkenko1[[#This Row],[JUMLAH]]&gt;0,COUNT($A$2:$A80)+1,"")</f>
        <v>70</v>
      </c>
      <c r="B81" s="99" t="s">
        <v>2983</v>
      </c>
      <c r="C81" s="11">
        <f>IF(jkenko1[[#This Row],[BARU]]="",jkenko1[[#This Row],[JUMLAH AWAL]],jkenko1[[#This Row],[BARU]])</f>
        <v>1</v>
      </c>
      <c r="D81" s="2" t="s">
        <v>1411</v>
      </c>
      <c r="E81" s="11">
        <v>1</v>
      </c>
      <c r="F81" s="4"/>
      <c r="G81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1" s="4">
        <f>LOOKUP(ROW(J81)-ROWS($J$1:$J$2),jkenko1[NO])</f>
        <v>79</v>
      </c>
      <c r="K81" s="7" t="str">
        <f>LOOKUP(J81,jkenko1[NO],jkenko1[NAMA])</f>
        <v>PC Kenko 2160p AGE</v>
      </c>
      <c r="L81" s="4">
        <f>LOOKUP(jkenko2[[#This Row],[NO]],jkenko1[NO],jkenko1[JUMLAH])</f>
        <v>7</v>
      </c>
      <c r="M81" s="4" t="str">
        <f>LOOKUP(jkenko2[[#This Row],[NO]],jkenko1[NO],jkenko1[SATUAN])</f>
        <v>120 pc</v>
      </c>
    </row>
    <row r="82" spans="1:13" ht="20.100000000000001" customHeight="1">
      <c r="A82" s="8">
        <f>IF(jkenko1[[#This Row],[JUMLAH]]&gt;0,COUNT($A$2:$A81)+1,"")</f>
        <v>71</v>
      </c>
      <c r="B82" s="99" t="s">
        <v>2984</v>
      </c>
      <c r="C82" s="11">
        <f>IF(jkenko1[[#This Row],[BARU]]="",jkenko1[[#This Row],[JUMLAH AWAL]],jkenko1[[#This Row],[BARU]])</f>
        <v>1</v>
      </c>
      <c r="D82" s="2" t="s">
        <v>207</v>
      </c>
      <c r="E82" s="11">
        <v>1</v>
      </c>
      <c r="F82" s="4"/>
      <c r="G82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2" s="4">
        <f>LOOKUP(ROW(J82)-ROWS($J$1:$J$2),jkenko1[NO])</f>
        <v>80</v>
      </c>
      <c r="K82" s="7" t="str">
        <f>LOOKUP(J82,jkenko1[NO],jkenko1[NAMA])</f>
        <v>PC Kenko 2180 MG</v>
      </c>
      <c r="L82" s="4">
        <f>LOOKUP(jkenko2[[#This Row],[NO]],jkenko1[NO],jkenko1[JUMLAH])</f>
        <v>16</v>
      </c>
      <c r="M82" s="4" t="str">
        <f>LOOKUP(jkenko2[[#This Row],[NO]],jkenko1[NO],jkenko1[SATUAN])</f>
        <v>120 pc</v>
      </c>
    </row>
    <row r="83" spans="1:13" ht="20.100000000000001" customHeight="1">
      <c r="A83" s="8" t="str">
        <f>IF(jkenko1[[#This Row],[JUMLAH]]&gt;0,COUNT($A$2:$A82)+1,"")</f>
        <v/>
      </c>
      <c r="B83" s="3" t="s">
        <v>2926</v>
      </c>
      <c r="C83" s="2">
        <f>IF(jkenko1[[#This Row],[BARU]]="",jkenko1[[#This Row],[JUMLAH AWAL]],jkenko1[[#This Row],[BARU]])</f>
        <v>0</v>
      </c>
      <c r="D83" s="2" t="s">
        <v>105</v>
      </c>
      <c r="E83" s="2">
        <v>1</v>
      </c>
      <c r="F83" s="4">
        <v>0</v>
      </c>
      <c r="G83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8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83" s="4">
        <f>LOOKUP(ROW(J83)-ROWS($J$1:$J$2),jkenko1[NO])</f>
        <v>81</v>
      </c>
      <c r="K83" s="7" t="str">
        <f>LOOKUP(J83,jkenko1[NO],jkenko1[NAMA])</f>
        <v>Plak band kain 24mm</v>
      </c>
      <c r="L83" s="4">
        <f>LOOKUP(jkenko2[[#This Row],[NO]],jkenko1[NO],jkenko1[JUMLAH])</f>
        <v>2</v>
      </c>
      <c r="M83" s="4">
        <f>LOOKUP(jkenko2[[#This Row],[NO]],jkenko1[NO],jkenko1[SATUAN])</f>
        <v>120</v>
      </c>
    </row>
    <row r="84" spans="1:13" ht="20.100000000000001" customHeight="1">
      <c r="A84" s="8">
        <f>IF(jkenko1[[#This Row],[JUMLAH]]&gt;0,COUNT($A$2:$A83)+1,"")</f>
        <v>72</v>
      </c>
      <c r="B84" s="3" t="s">
        <v>2927</v>
      </c>
      <c r="C84" s="2">
        <f>IF(jkenko1[[#This Row],[BARU]]="",jkenko1[[#This Row],[JUMLAH AWAL]],jkenko1[[#This Row],[BARU]])</f>
        <v>2</v>
      </c>
      <c r="D84" s="2" t="s">
        <v>2928</v>
      </c>
      <c r="E84" s="2">
        <v>2</v>
      </c>
      <c r="F84" s="4"/>
      <c r="G8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4" s="4">
        <f>LOOKUP(ROW(J84)-ROWS($J$1:$J$2),jkenko1[NO])</f>
        <v>82</v>
      </c>
      <c r="K84" s="7" t="str">
        <f>LOOKUP(J84,jkenko1[NO],jkenko1[NAMA])</f>
        <v>Plakband Kenko Coklat 45mm</v>
      </c>
      <c r="L84" s="4">
        <f>LOOKUP(jkenko2[[#This Row],[NO]],jkenko1[NO],jkenko1[JUMLAH])</f>
        <v>1</v>
      </c>
      <c r="M84" s="4">
        <f>LOOKUP(jkenko2[[#This Row],[NO]],jkenko1[NO],jkenko1[SATUAN])</f>
        <v>72</v>
      </c>
    </row>
    <row r="85" spans="1:13" ht="20.100000000000001" customHeight="1">
      <c r="A85" s="8">
        <f>IF(jkenko1[[#This Row],[JUMLAH]]&gt;0,COUNT($A$2:$A84)+1,"")</f>
        <v>73</v>
      </c>
      <c r="B85" s="3" t="s">
        <v>2929</v>
      </c>
      <c r="C85" s="2">
        <f>IF(jkenko1[[#This Row],[BARU]]="",jkenko1[[#This Row],[JUMLAH AWAL]],jkenko1[[#This Row],[BARU]])</f>
        <v>1</v>
      </c>
      <c r="D85" s="2" t="s">
        <v>2930</v>
      </c>
      <c r="E85" s="2">
        <v>1</v>
      </c>
      <c r="F85" s="4"/>
      <c r="G8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5" s="4">
        <f>LOOKUP(ROW(J85)-ROWS($J$1:$J$2),jkenko1[NO])</f>
        <v>83</v>
      </c>
      <c r="K85" s="7" t="str">
        <f>LOOKUP(J85,jkenko1[NO],jkenko1[NAMA])</f>
        <v>Plakband Kenko Trans 45mm</v>
      </c>
      <c r="L85" s="4">
        <f>LOOKUP(jkenko2[[#This Row],[NO]],jkenko1[NO],jkenko1[JUMLAH])</f>
        <v>3</v>
      </c>
      <c r="M85" s="4">
        <f>LOOKUP(jkenko2[[#This Row],[NO]],jkenko1[NO],jkenko1[SATUAN])</f>
        <v>72</v>
      </c>
    </row>
    <row r="86" spans="1:13" ht="20.100000000000001" customHeight="1">
      <c r="A86" s="8" t="str">
        <f>IF(jkenko1[[#This Row],[JUMLAH]]&gt;0,COUNT($A$2:$A85)+1,"")</f>
        <v/>
      </c>
      <c r="B86" s="3" t="s">
        <v>2931</v>
      </c>
      <c r="C86" s="2">
        <f>IF(jkenko1[[#This Row],[BARU]]="",jkenko1[[#This Row],[JUMLAH AWAL]],jkenko1[[#This Row],[BARU]])</f>
        <v>0</v>
      </c>
      <c r="D86" s="2">
        <v>36</v>
      </c>
      <c r="E86" s="2">
        <v>3</v>
      </c>
      <c r="F86" s="4">
        <v>0</v>
      </c>
      <c r="G86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-3</v>
      </c>
      <c r="H8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86" s="4">
        <f>LOOKUP(ROW(J86)-ROWS($J$1:$J$2),jkenko1[NO])</f>
        <v>84</v>
      </c>
      <c r="K86" s="7" t="str">
        <f>LOOKUP(J86,jkenko1[NO],jkenko1[NAMA])</f>
        <v>Pocket note Kenko 403</v>
      </c>
      <c r="L86" s="4">
        <f>LOOKUP(jkenko2[[#This Row],[NO]],jkenko1[NO],jkenko1[JUMLAH])</f>
        <v>5</v>
      </c>
      <c r="M86" s="4" t="str">
        <f>LOOKUP(jkenko2[[#This Row],[NO]],jkenko1[NO],jkenko1[SATUAN])</f>
        <v>12 ls</v>
      </c>
    </row>
    <row r="87" spans="1:13" ht="20.100000000000001" customHeight="1">
      <c r="A87" s="8">
        <f>IF(jkenko1[[#This Row],[JUMLAH]]&gt;0,COUNT($A$2:$A86)+1,"")</f>
        <v>74</v>
      </c>
      <c r="B87" s="3" t="s">
        <v>2932</v>
      </c>
      <c r="C87" s="2">
        <f>IF(jkenko1[[#This Row],[BARU]]="",jkenko1[[#This Row],[JUMLAH AWAL]],jkenko1[[#This Row],[BARU]])</f>
        <v>8</v>
      </c>
      <c r="D87" s="2">
        <v>24</v>
      </c>
      <c r="E87" s="2">
        <v>7</v>
      </c>
      <c r="F87" s="4">
        <v>8</v>
      </c>
      <c r="G87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8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-</v>
      </c>
      <c r="J87" s="4">
        <f>LOOKUP(ROW(J87)-ROWS($J$1:$J$2),jkenko1[NO])</f>
        <v>85</v>
      </c>
      <c r="K87" s="7" t="str">
        <f>LOOKUP(J87,jkenko1[NO],jkenko1[NAMA])</f>
        <v>Pocket note Kenko 404</v>
      </c>
      <c r="L87" s="4">
        <f>LOOKUP(jkenko2[[#This Row],[NO]],jkenko1[NO],jkenko1[JUMLAH])</f>
        <v>9</v>
      </c>
      <c r="M87" s="4" t="str">
        <f>LOOKUP(jkenko2[[#This Row],[NO]],jkenko1[NO],jkenko1[SATUAN])</f>
        <v>20 ls</v>
      </c>
    </row>
    <row r="88" spans="1:13" ht="20.100000000000001" customHeight="1">
      <c r="A88" s="11">
        <f>IF(jkenko1[[#This Row],[JUMLAH]]&gt;0,COUNT($A$2:$A87)+1,"")</f>
        <v>75</v>
      </c>
      <c r="B88" s="99" t="s">
        <v>3685</v>
      </c>
      <c r="C88" s="11">
        <f>IF(jkenko1[[#This Row],[BARU]]="",jkenko1[[#This Row],[JUMLAH AWAL]],jkenko1[[#This Row],[BARU]])</f>
        <v>2</v>
      </c>
      <c r="D88" s="2" t="s">
        <v>759</v>
      </c>
      <c r="E88" s="2"/>
      <c r="F88" s="8">
        <v>2</v>
      </c>
      <c r="G88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2</v>
      </c>
      <c r="H8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88" s="4">
        <f>LOOKUP(ROW(J88)-ROWS($J$1:$J$2),jkenko1[NO])</f>
        <v>86</v>
      </c>
      <c r="K88" s="7" t="str">
        <f>LOOKUP(J88,jkenko1[NO],jkenko1[NAMA])</f>
        <v>Pocket note Kenko 501</v>
      </c>
      <c r="L88" s="4">
        <f>LOOKUP(jkenko2[[#This Row],[NO]],jkenko1[NO],jkenko1[JUMLAH])</f>
        <v>2</v>
      </c>
      <c r="M88" s="4" t="str">
        <f>LOOKUP(jkenko2[[#This Row],[NO]],jkenko1[NO],jkenko1[SATUAN])</f>
        <v>6 ls</v>
      </c>
    </row>
    <row r="89" spans="1:13" ht="20.100000000000001" customHeight="1">
      <c r="A89" s="8">
        <f>IF(jkenko1[[#This Row],[JUMLAH]]&gt;0,COUNT($A$2:$A88)+1,"")</f>
        <v>76</v>
      </c>
      <c r="B89" s="3" t="s">
        <v>2933</v>
      </c>
      <c r="C89" s="2">
        <f>IF(jkenko1[[#This Row],[BARU]]="",jkenko1[[#This Row],[JUMLAH AWAL]],jkenko1[[#This Row],[BARU]])</f>
        <v>1</v>
      </c>
      <c r="D89" s="2" t="s">
        <v>2934</v>
      </c>
      <c r="E89" s="2">
        <v>1</v>
      </c>
      <c r="F89" s="4"/>
      <c r="G8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9" s="4">
        <f>LOOKUP(ROW(J89)-ROWS($J$1:$J$2),jkenko1[NO])</f>
        <v>87</v>
      </c>
      <c r="K89" s="7" t="str">
        <f>LOOKUP(J89,jkenko1[NO],jkenko1[NAMA])</f>
        <v>PW JK Cp 102 pendek</v>
      </c>
      <c r="L89" s="4">
        <f>LOOKUP(jkenko2[[#This Row],[NO]],jkenko1[NO],jkenko1[JUMLAH])</f>
        <v>4</v>
      </c>
      <c r="M89" s="4" t="str">
        <f>LOOKUP(jkenko2[[#This Row],[NO]],jkenko1[NO],jkenko1[SATUAN])</f>
        <v>24 ls</v>
      </c>
    </row>
    <row r="90" spans="1:13" ht="20.100000000000001" customHeight="1">
      <c r="A90" s="8">
        <f>IF(jkenko1[[#This Row],[JUMLAH]]&gt;0,COUNT($A$2:$A89)+1,"")</f>
        <v>77</v>
      </c>
      <c r="B90" s="3" t="s">
        <v>2935</v>
      </c>
      <c r="C90" s="2">
        <f>IF(jkenko1[[#This Row],[BARU]]="",jkenko1[[#This Row],[JUMLAH AWAL]],jkenko1[[#This Row],[BARU]])</f>
        <v>2</v>
      </c>
      <c r="D90" s="2" t="s">
        <v>3</v>
      </c>
      <c r="E90" s="2">
        <v>2</v>
      </c>
      <c r="F90" s="4"/>
      <c r="G90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0" s="4">
        <f>LOOKUP(ROW(J90)-ROWS($J$1:$J$2),jkenko1[NO])</f>
        <v>88</v>
      </c>
      <c r="K90" s="7" t="str">
        <f>LOOKUP(J90,jkenko1[NO],jkenko1[NAMA])</f>
        <v>Spidol Color marker Kenko Hj(2)</v>
      </c>
      <c r="L90" s="4">
        <f>LOOKUP(jkenko2[[#This Row],[NO]],jkenko1[NO],jkenko1[JUMLAH])</f>
        <v>2</v>
      </c>
      <c r="M90" s="4" t="str">
        <f>LOOKUP(jkenko2[[#This Row],[NO]],jkenko1[NO],jkenko1[SATUAN])</f>
        <v>144 ls</v>
      </c>
    </row>
    <row r="91" spans="1:13" ht="20.100000000000001" customHeight="1">
      <c r="A91" s="8">
        <f>IF(jkenko1[[#This Row],[JUMLAH]]&gt;0,COUNT($A$2:$A90)+1,"")</f>
        <v>78</v>
      </c>
      <c r="B91" s="3" t="s">
        <v>2936</v>
      </c>
      <c r="C91" s="2">
        <f>IF(jkenko1[[#This Row],[BARU]]="",jkenko1[[#This Row],[JUMLAH AWAL]],jkenko1[[#This Row],[BARU]])</f>
        <v>4</v>
      </c>
      <c r="D91" s="2" t="s">
        <v>3</v>
      </c>
      <c r="E91" s="2">
        <v>4</v>
      </c>
      <c r="F91" s="4"/>
      <c r="G91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1" s="4">
        <f>LOOKUP(ROW(J91)-ROWS($J$1:$J$2),jkenko1[NO])</f>
        <v>89</v>
      </c>
      <c r="K91" s="7" t="str">
        <f>LOOKUP(J91,jkenko1[NO],jkenko1[NAMA])</f>
        <v>Spidol Kenko H lighter or(3)/ Hj(1)</v>
      </c>
      <c r="L91" s="4">
        <f>LOOKUP(jkenko2[[#This Row],[NO]],jkenko1[NO],jkenko1[JUMLAH])</f>
        <v>4</v>
      </c>
      <c r="M91" s="4" t="str">
        <f>LOOKUP(jkenko2[[#This Row],[NO]],jkenko1[NO],jkenko1[SATUAN])</f>
        <v>72 ls</v>
      </c>
    </row>
    <row r="92" spans="1:13" ht="20.100000000000001" customHeight="1">
      <c r="A92" s="8">
        <f>IF(jkenko1[[#This Row],[JUMLAH]]&gt;0,COUNT($A$2:$A91)+1,"")</f>
        <v>79</v>
      </c>
      <c r="B92" s="3" t="s">
        <v>2937</v>
      </c>
      <c r="C92" s="2">
        <f>IF(jkenko1[[#This Row],[BARU]]="",jkenko1[[#This Row],[JUMLAH AWAL]],jkenko1[[#This Row],[BARU]])</f>
        <v>7</v>
      </c>
      <c r="D92" s="2" t="s">
        <v>188</v>
      </c>
      <c r="E92" s="2">
        <v>7</v>
      </c>
      <c r="F92" s="4"/>
      <c r="G92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2" s="4">
        <f>LOOKUP(ROW(J92)-ROWS($J$1:$J$2),jkenko1[NO])</f>
        <v>90</v>
      </c>
      <c r="K92" s="7" t="str">
        <f>LOOKUP(J92,jkenko1[NO],jkenko1[NAMA])</f>
        <v>Spidol Kenko H lighter win liner K</v>
      </c>
      <c r="L92" s="4">
        <f>LOOKUP(jkenko2[[#This Row],[NO]],jkenko1[NO],jkenko1[JUMLAH])</f>
        <v>3</v>
      </c>
      <c r="M92" s="4" t="str">
        <f>LOOKUP(jkenko2[[#This Row],[NO]],jkenko1[NO],jkenko1[SATUAN])</f>
        <v>72 ls</v>
      </c>
    </row>
    <row r="93" spans="1:13" ht="20.100000000000001" customHeight="1">
      <c r="A93" s="8">
        <f>IF(jkenko1[[#This Row],[JUMLAH]]&gt;0,COUNT($A$2:$A92)+1,"")</f>
        <v>80</v>
      </c>
      <c r="B93" s="3" t="s">
        <v>2938</v>
      </c>
      <c r="C93" s="2">
        <f>IF(jkenko1[[#This Row],[BARU]]="",jkenko1[[#This Row],[JUMLAH AWAL]],jkenko1[[#This Row],[BARU]])</f>
        <v>16</v>
      </c>
      <c r="D93" s="2" t="s">
        <v>188</v>
      </c>
      <c r="E93" s="2">
        <v>16</v>
      </c>
      <c r="F93" s="4"/>
      <c r="G9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3" s="4">
        <f>LOOKUP(ROW(J93)-ROWS($J$1:$J$2),jkenko1[NO])</f>
        <v>91</v>
      </c>
      <c r="K93" s="7" t="str">
        <f>LOOKUP(J93,jkenko1[NO],jkenko1[NAMA])</f>
        <v>Spidol Kenko Marker M lepasan</v>
      </c>
      <c r="L93" s="4">
        <f>LOOKUP(jkenko2[[#This Row],[NO]],jkenko1[NO],jkenko1[JUMLAH])</f>
        <v>7</v>
      </c>
      <c r="M93" s="4" t="str">
        <f>LOOKUP(jkenko2[[#This Row],[NO]],jkenko1[NO],jkenko1[SATUAN])</f>
        <v>144 ls</v>
      </c>
    </row>
    <row r="94" spans="1:13" ht="20.100000000000001" customHeight="1">
      <c r="A94" s="8" t="str">
        <f>IF(jkenko1[[#This Row],[JUMLAH]]&gt;0,COUNT($A$2:$A93)+1,"")</f>
        <v/>
      </c>
      <c r="B94" s="3" t="s">
        <v>2939</v>
      </c>
      <c r="C94" s="2">
        <f>IF(jkenko1[[#This Row],[BARU]]="",jkenko1[[#This Row],[JUMLAH AWAL]],jkenko1[[#This Row],[BARU]])</f>
        <v>0</v>
      </c>
      <c r="D94" s="2" t="s">
        <v>1905</v>
      </c>
      <c r="E94" s="2">
        <v>0</v>
      </c>
      <c r="F94" s="4"/>
      <c r="G9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4" s="4">
        <f>LOOKUP(ROW(J94)-ROWS($J$1:$J$2),jkenko1[NO])</f>
        <v>92</v>
      </c>
      <c r="K94" s="7" t="str">
        <f>LOOKUP(J94,jkenko1[NO],jkenko1[NAMA])</f>
        <v>Spidol Kenko Marker PM 700 M</v>
      </c>
      <c r="L94" s="4">
        <f>LOOKUP(jkenko2[[#This Row],[NO]],jkenko1[NO],jkenko1[JUMLAH])</f>
        <v>6</v>
      </c>
      <c r="M94" s="4" t="str">
        <f>LOOKUP(jkenko2[[#This Row],[NO]],jkenko1[NO],jkenko1[SATUAN])</f>
        <v>60 ls</v>
      </c>
    </row>
    <row r="95" spans="1:13" ht="20.100000000000001" customHeight="1">
      <c r="A95" s="8">
        <f>IF(jkenko1[[#This Row],[JUMLAH]]&gt;0,COUNT($A$2:$A94)+1,"")</f>
        <v>81</v>
      </c>
      <c r="B95" s="3" t="s">
        <v>2940</v>
      </c>
      <c r="C95" s="2">
        <f>IF(jkenko1[[#This Row],[BARU]]="",jkenko1[[#This Row],[JUMLAH AWAL]],jkenko1[[#This Row],[BARU]])</f>
        <v>2</v>
      </c>
      <c r="D95" s="2">
        <v>120</v>
      </c>
      <c r="E95" s="2">
        <v>2</v>
      </c>
      <c r="F95" s="4"/>
      <c r="G9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5" s="4">
        <f>LOOKUP(ROW(J95)-ROWS($J$1:$J$2),jkenko1[NO])</f>
        <v>93</v>
      </c>
      <c r="K95" s="7" t="str">
        <f>LOOKUP(J95,jkenko1[NO],jkenko1[NAMA])</f>
        <v>Spidol Kenko Marker WM 700 B/ M Whiteboard</v>
      </c>
      <c r="L95" s="4">
        <f>LOOKUP(jkenko2[[#This Row],[NO]],jkenko1[NO],jkenko1[JUMLAH])</f>
        <v>54</v>
      </c>
      <c r="M95" s="4" t="str">
        <f>LOOKUP(jkenko2[[#This Row],[NO]],jkenko1[NO],jkenko1[SATUAN])</f>
        <v>60 ls</v>
      </c>
    </row>
    <row r="96" spans="1:13" ht="20.100000000000001" customHeight="1">
      <c r="A96" s="8">
        <f>IF(jkenko1[[#This Row],[JUMLAH]]&gt;0,COUNT($A$2:$A95)+1,"")</f>
        <v>82</v>
      </c>
      <c r="B96" s="3" t="s">
        <v>2941</v>
      </c>
      <c r="C96" s="2">
        <f>IF(jkenko1[[#This Row],[BARU]]="",jkenko1[[#This Row],[JUMLAH AWAL]],jkenko1[[#This Row],[BARU]])</f>
        <v>1</v>
      </c>
      <c r="D96" s="2">
        <v>72</v>
      </c>
      <c r="E96" s="2">
        <v>1</v>
      </c>
      <c r="F96" s="4"/>
      <c r="G96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6" s="4">
        <f>LOOKUP(ROW(J96)-ROWS($J$1:$J$2),jkenko1[NO])</f>
        <v>94</v>
      </c>
      <c r="K96" s="7" t="str">
        <f>LOOKUP(J96,jkenko1[NO],jkenko1[NAMA])</f>
        <v>Spidol Kenko WM 100 Ht</v>
      </c>
      <c r="L96" s="4">
        <f>LOOKUP(jkenko2[[#This Row],[NO]],jkenko1[NO],jkenko1[JUMLAH])</f>
        <v>3</v>
      </c>
      <c r="M96" s="4" t="str">
        <f>LOOKUP(jkenko2[[#This Row],[NO]],jkenko1[NO],jkenko1[SATUAN])</f>
        <v>60 ls</v>
      </c>
    </row>
    <row r="97" spans="1:13" ht="20.100000000000001" customHeight="1">
      <c r="A97" s="8">
        <f>IF(jkenko1[[#This Row],[JUMLAH]]&gt;0,COUNT($A$2:$A96)+1,"")</f>
        <v>83</v>
      </c>
      <c r="B97" s="3" t="s">
        <v>2942</v>
      </c>
      <c r="C97" s="2">
        <f>IF(jkenko1[[#This Row],[BARU]]="",jkenko1[[#This Row],[JUMLAH AWAL]],jkenko1[[#This Row],[BARU]])</f>
        <v>3</v>
      </c>
      <c r="D97" s="2">
        <v>72</v>
      </c>
      <c r="E97" s="2">
        <v>3</v>
      </c>
      <c r="F97" s="4"/>
      <c r="G97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7" s="4">
        <f>LOOKUP(ROW(J97)-ROWS($J$1:$J$2),jkenko1[NO])</f>
        <v>95</v>
      </c>
      <c r="K97" s="7" t="str">
        <f>LOOKUP(J97,jkenko1[NO],jkenko1[NAMA])</f>
        <v>Stabillo Kenko High Winner kuning</v>
      </c>
      <c r="L97" s="4">
        <f>LOOKUP(jkenko2[[#This Row],[NO]],jkenko1[NO],jkenko1[JUMLAH])</f>
        <v>5</v>
      </c>
      <c r="M97" s="4" t="str">
        <f>LOOKUP(jkenko2[[#This Row],[NO]],jkenko1[NO],jkenko1[SATUAN])</f>
        <v>864 pc</v>
      </c>
    </row>
    <row r="98" spans="1:13" ht="20.100000000000001" customHeight="1">
      <c r="A98" s="8">
        <f>IF(jkenko1[[#This Row],[JUMLAH]]&gt;0,COUNT($A$2:$A97)+1,"")</f>
        <v>84</v>
      </c>
      <c r="B98" s="3" t="s">
        <v>2943</v>
      </c>
      <c r="C98" s="2">
        <f>IF(jkenko1[[#This Row],[BARU]]="",jkenko1[[#This Row],[JUMLAH AWAL]],jkenko1[[#This Row],[BARU]])</f>
        <v>5</v>
      </c>
      <c r="D98" s="2" t="s">
        <v>634</v>
      </c>
      <c r="E98" s="2">
        <v>6</v>
      </c>
      <c r="F98" s="4">
        <v>5</v>
      </c>
      <c r="G98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9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98" s="4">
        <f>LOOKUP(ROW(J98)-ROWS($J$1:$J$2),jkenko1[NO])</f>
        <v>96</v>
      </c>
      <c r="K98" s="7" t="str">
        <f>LOOKUP(J98,jkenko1[NO],jkenko1[NAMA])</f>
        <v>Stamp pad JK No.0</v>
      </c>
      <c r="L98" s="4">
        <f>LOOKUP(jkenko2[[#This Row],[NO]],jkenko1[NO],jkenko1[JUMLAH])</f>
        <v>1</v>
      </c>
      <c r="M98" s="4" t="str">
        <f>LOOKUP(jkenko2[[#This Row],[NO]],jkenko1[NO],jkenko1[SATUAN])</f>
        <v>18 ls</v>
      </c>
    </row>
    <row r="99" spans="1:13" ht="20.100000000000001" customHeight="1">
      <c r="A99" s="8">
        <f>IF(jkenko1[[#This Row],[JUMLAH]]&gt;0,COUNT($A$2:$A98)+1,"")</f>
        <v>85</v>
      </c>
      <c r="B99" s="3" t="s">
        <v>2944</v>
      </c>
      <c r="C99" s="2">
        <f>IF(jkenko1[[#This Row],[BARU]]="",jkenko1[[#This Row],[JUMLAH AWAL]],jkenko1[[#This Row],[BARU]])</f>
        <v>9</v>
      </c>
      <c r="D99" s="2" t="s">
        <v>1</v>
      </c>
      <c r="E99" s="2">
        <v>1</v>
      </c>
      <c r="F99" s="4">
        <v>9</v>
      </c>
      <c r="G99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8</v>
      </c>
      <c r="H9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-</v>
      </c>
      <c r="J99" s="4">
        <f>LOOKUP(ROW(J99)-ROWS($J$1:$J$2),jkenko1[NO])</f>
        <v>97</v>
      </c>
      <c r="K99" s="7" t="str">
        <f>LOOKUP(J99,jkenko1[NO],jkenko1[NAMA])</f>
        <v>Stampad JK no 2</v>
      </c>
      <c r="L99" s="4">
        <f>LOOKUP(jkenko2[[#This Row],[NO]],jkenko1[NO],jkenko1[JUMLAH])</f>
        <v>1</v>
      </c>
      <c r="M99" s="4" t="str">
        <f>LOOKUP(jkenko2[[#This Row],[NO]],jkenko1[NO],jkenko1[SATUAN])</f>
        <v>144 pc</v>
      </c>
    </row>
    <row r="100" spans="1:13" ht="20.100000000000001" customHeight="1">
      <c r="A100" s="8">
        <f>IF(jkenko1[[#This Row],[JUMLAH]]&gt;0,COUNT($A$2:$A99)+1,"")</f>
        <v>86</v>
      </c>
      <c r="B100" s="3" t="s">
        <v>2945</v>
      </c>
      <c r="C100" s="2">
        <f>IF(jkenko1[[#This Row],[BARU]]="",jkenko1[[#This Row],[JUMLAH AWAL]],jkenko1[[#This Row],[BARU]])</f>
        <v>2</v>
      </c>
      <c r="D100" s="2" t="s">
        <v>187</v>
      </c>
      <c r="E100" s="2">
        <v>3</v>
      </c>
      <c r="F100" s="4">
        <v>2</v>
      </c>
      <c r="G100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0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00" s="4">
        <f>LOOKUP(ROW(J100)-ROWS($J$1:$J$2),jkenko1[NO])</f>
        <v>98</v>
      </c>
      <c r="K100" s="7" t="str">
        <f>LOOKUP(J100,jkenko1[NO],jkenko1[NAMA])</f>
        <v>Stampad JK No.1</v>
      </c>
      <c r="L100" s="4">
        <f>LOOKUP(jkenko2[[#This Row],[NO]],jkenko1[NO],jkenko1[JUMLAH])</f>
        <v>1</v>
      </c>
      <c r="M100" s="4" t="str">
        <f>LOOKUP(jkenko2[[#This Row],[NO]],jkenko1[NO],jkenko1[SATUAN])</f>
        <v>18 ls</v>
      </c>
    </row>
    <row r="101" spans="1:13" ht="20.100000000000001" customHeight="1">
      <c r="A101" s="8" t="str">
        <f>IF(jkenko1[[#This Row],[JUMLAH]]&gt;0,COUNT($A$2:$A100)+1,"")</f>
        <v/>
      </c>
      <c r="B101" s="3" t="s">
        <v>2946</v>
      </c>
      <c r="C101" s="2">
        <f>IF(jkenko1[[#This Row],[BARU]]="",jkenko1[[#This Row],[JUMLAH AWAL]],jkenko1[[#This Row],[BARU]])</f>
        <v>0</v>
      </c>
      <c r="D101" s="2" t="s">
        <v>139</v>
      </c>
      <c r="E101" s="2">
        <v>1</v>
      </c>
      <c r="F101" s="4">
        <v>0</v>
      </c>
      <c r="G101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0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01" s="4">
        <f>LOOKUP(ROW(J101)-ROWS($J$1:$J$2),jkenko1[NO])</f>
        <v>99</v>
      </c>
      <c r="K101" s="7" t="str">
        <f>LOOKUP(J101,jkenko1[NO],jkenko1[NAMA])</f>
        <v>Stampad Kenko No 1</v>
      </c>
      <c r="L101" s="4">
        <f>LOOKUP(jkenko2[[#This Row],[NO]],jkenko1[NO],jkenko1[JUMLAH])</f>
        <v>1</v>
      </c>
      <c r="M101" s="4" t="str">
        <f>LOOKUP(jkenko2[[#This Row],[NO]],jkenko1[NO],jkenko1[SATUAN])</f>
        <v>18 ls</v>
      </c>
    </row>
    <row r="102" spans="1:13" ht="20.100000000000001" customHeight="1">
      <c r="A102" s="8" t="str">
        <f>IF(jkenko1[[#This Row],[JUMLAH]]&gt;0,COUNT($A$2:$A101)+1,"")</f>
        <v/>
      </c>
      <c r="B102" s="3" t="s">
        <v>2947</v>
      </c>
      <c r="C102" s="2">
        <f>IF(jkenko1[[#This Row],[BARU]]="",jkenko1[[#This Row],[JUMLAH AWAL]],jkenko1[[#This Row],[BARU]])</f>
        <v>0</v>
      </c>
      <c r="D102" s="2" t="s">
        <v>1517</v>
      </c>
      <c r="E102" s="2">
        <v>1</v>
      </c>
      <c r="F102" s="4">
        <v>0</v>
      </c>
      <c r="G102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0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02" s="4">
        <f>LOOKUP(ROW(J102)-ROWS($J$1:$J$2),jkenko1[NO])</f>
        <v>100</v>
      </c>
      <c r="K102" s="7" t="str">
        <f>LOOKUP(J102,jkenko1[NO],jkenko1[NAMA])</f>
        <v>Stapler JK HD-50</v>
      </c>
      <c r="L102" s="4">
        <f>LOOKUP(jkenko2[[#This Row],[NO]],jkenko1[NO],jkenko1[JUMLAH])</f>
        <v>1</v>
      </c>
      <c r="M102" s="4" t="str">
        <f>LOOKUP(jkenko2[[#This Row],[NO]],jkenko1[NO],jkenko1[SATUAN])</f>
        <v>10 ls</v>
      </c>
    </row>
    <row r="103" spans="1:13" ht="20.100000000000001" customHeight="1">
      <c r="A103" s="8">
        <f>IF(jkenko1[[#This Row],[JUMLAH]]&gt;0,COUNT($A$2:$A102)+1,"")</f>
        <v>87</v>
      </c>
      <c r="B103" s="3" t="s">
        <v>2948</v>
      </c>
      <c r="C103" s="2">
        <f>IF(jkenko1[[#This Row],[BARU]]="",jkenko1[[#This Row],[JUMLAH AWAL]],jkenko1[[#This Row],[BARU]])</f>
        <v>4</v>
      </c>
      <c r="D103" s="2" t="s">
        <v>3</v>
      </c>
      <c r="E103" s="2">
        <v>4</v>
      </c>
      <c r="F103" s="4"/>
      <c r="G10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3" s="4">
        <f>LOOKUP(ROW(J103)-ROWS($J$1:$J$2),jkenko1[NO])</f>
        <v>101</v>
      </c>
      <c r="K103" s="7" t="str">
        <f>LOOKUP(J103,jkenko1[NO],jkenko1[NAMA])</f>
        <v>Stapler Kenko HD 10</v>
      </c>
      <c r="L103" s="4">
        <f>LOOKUP(jkenko2[[#This Row],[NO]],jkenko1[NO],jkenko1[JUMLAH])</f>
        <v>6</v>
      </c>
      <c r="M103" s="4" t="str">
        <f>LOOKUP(jkenko2[[#This Row],[NO]],jkenko1[NO],jkenko1[SATUAN])</f>
        <v>20 ls</v>
      </c>
    </row>
    <row r="104" spans="1:13" ht="20.100000000000001" customHeight="1">
      <c r="A104" s="8">
        <f>IF(jkenko1[[#This Row],[JUMLAH]]&gt;0,COUNT($A$2:$A103)+1,"")</f>
        <v>88</v>
      </c>
      <c r="B104" s="1" t="s">
        <v>2949</v>
      </c>
      <c r="C104" s="2">
        <f>IF(jkenko1[[#This Row],[BARU]]="",jkenko1[[#This Row],[JUMLAH AWAL]],jkenko1[[#This Row],[BARU]])</f>
        <v>2</v>
      </c>
      <c r="D104" s="2" t="s">
        <v>114</v>
      </c>
      <c r="E104" s="2">
        <v>2</v>
      </c>
      <c r="F104" s="4"/>
      <c r="G10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4" s="4">
        <f>LOOKUP(ROW(J104)-ROWS($J$1:$J$2),jkenko1[NO])</f>
        <v>102</v>
      </c>
      <c r="K104" s="7" t="str">
        <f>LOOKUP(J104,jkenko1[NO],jkenko1[NAMA])</f>
        <v>Stapler Kenko HD 10 D</v>
      </c>
      <c r="L104" s="4">
        <f>LOOKUP(jkenko2[[#This Row],[NO]],jkenko1[NO],jkenko1[JUMLAH])</f>
        <v>4</v>
      </c>
      <c r="M104" s="4" t="str">
        <f>LOOKUP(jkenko2[[#This Row],[NO]],jkenko1[NO],jkenko1[SATUAN])</f>
        <v>20 ls</v>
      </c>
    </row>
    <row r="105" spans="1:13" ht="20.100000000000001" customHeight="1">
      <c r="A105" s="8">
        <f>IF(jkenko1[[#This Row],[JUMLAH]]&gt;0,COUNT($A$2:$A104)+1,"")</f>
        <v>89</v>
      </c>
      <c r="B105" s="1" t="s">
        <v>2950</v>
      </c>
      <c r="C105" s="2">
        <f>IF(jkenko1[[#This Row],[BARU]]="",jkenko1[[#This Row],[JUMLAH AWAL]],jkenko1[[#This Row],[BARU]])</f>
        <v>4</v>
      </c>
      <c r="D105" s="2" t="s">
        <v>221</v>
      </c>
      <c r="E105" s="2">
        <v>4</v>
      </c>
      <c r="F105" s="4"/>
      <c r="G10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5" s="4">
        <f>LOOKUP(ROW(J105)-ROWS($J$1:$J$2),jkenko1[NO])</f>
        <v>103</v>
      </c>
      <c r="K105" s="7" t="str">
        <f>LOOKUP(J105,jkenko1[NO],jkenko1[NAMA])</f>
        <v>Stip JK Pen MER-01</v>
      </c>
      <c r="L105" s="4">
        <f>LOOKUP(jkenko2[[#This Row],[NO]],jkenko1[NO],jkenko1[JUMLAH])</f>
        <v>7</v>
      </c>
      <c r="M105" s="4" t="str">
        <f>LOOKUP(jkenko2[[#This Row],[NO]],jkenko1[NO],jkenko1[SATUAN])</f>
        <v>144 ls</v>
      </c>
    </row>
    <row r="106" spans="1:13" ht="20.100000000000001" customHeight="1">
      <c r="A106" s="8">
        <f>IF(jkenko1[[#This Row],[JUMLAH]]&gt;0,COUNT($A$2:$A105)+1,"")</f>
        <v>90</v>
      </c>
      <c r="B106" s="1" t="s">
        <v>2951</v>
      </c>
      <c r="C106" s="2">
        <f>IF(jkenko1[[#This Row],[BARU]]="",jkenko1[[#This Row],[JUMLAH AWAL]],jkenko1[[#This Row],[BARU]])</f>
        <v>3</v>
      </c>
      <c r="D106" s="2" t="s">
        <v>221</v>
      </c>
      <c r="E106" s="2">
        <v>3</v>
      </c>
      <c r="F106" s="4"/>
      <c r="G106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6" s="4">
        <f>LOOKUP(ROW(J106)-ROWS($J$1:$J$2),jkenko1[NO])</f>
        <v>104</v>
      </c>
      <c r="K106" s="7" t="str">
        <f>LOOKUP(J106,jkenko1[NO],jkenko1[NAMA])</f>
        <v>Stip Kenko 20 ht</v>
      </c>
      <c r="L106" s="4">
        <f>LOOKUP(jkenko2[[#This Row],[NO]],jkenko1[NO],jkenko1[JUMLAH])</f>
        <v>5</v>
      </c>
      <c r="M106" s="4" t="str">
        <f>LOOKUP(jkenko2[[#This Row],[NO]],jkenko1[NO],jkenko1[SATUAN])</f>
        <v>50 pk</v>
      </c>
    </row>
    <row r="107" spans="1:13" ht="20.100000000000001" customHeight="1">
      <c r="A107" s="8">
        <f>IF(jkenko1[[#This Row],[JUMLAH]]&gt;0,COUNT($A$2:$A106)+1,"")</f>
        <v>91</v>
      </c>
      <c r="B107" s="1" t="s">
        <v>2952</v>
      </c>
      <c r="C107" s="2">
        <f>IF(jkenko1[[#This Row],[BARU]]="",jkenko1[[#This Row],[JUMLAH AWAL]],jkenko1[[#This Row],[BARU]])</f>
        <v>7</v>
      </c>
      <c r="D107" s="2" t="s">
        <v>114</v>
      </c>
      <c r="E107" s="2">
        <v>7</v>
      </c>
      <c r="F107" s="4"/>
      <c r="G107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7" s="4">
        <f>LOOKUP(ROW(J107)-ROWS($J$1:$J$2),jkenko1[NO])</f>
        <v>105</v>
      </c>
      <c r="K107" s="7" t="str">
        <f>LOOKUP(J107,jkenko1[NO],jkenko1[NAMA])</f>
        <v>Stip Kenko ER 36 Batik</v>
      </c>
      <c r="L107" s="4">
        <f>LOOKUP(jkenko2[[#This Row],[NO]],jkenko1[NO],jkenko1[JUMLAH])</f>
        <v>1</v>
      </c>
      <c r="M107" s="4" t="str">
        <f>LOOKUP(jkenko2[[#This Row],[NO]],jkenko1[NO],jkenko1[SATUAN])</f>
        <v>40 box</v>
      </c>
    </row>
    <row r="108" spans="1:13" ht="20.100000000000001" customHeight="1">
      <c r="A108" s="8">
        <f>IF(jkenko1[[#This Row],[JUMLAH]]&gt;0,COUNT($A$2:$A107)+1,"")</f>
        <v>92</v>
      </c>
      <c r="B108" s="1" t="s">
        <v>2953</v>
      </c>
      <c r="C108" s="2">
        <f>IF(jkenko1[[#This Row],[BARU]]="",jkenko1[[#This Row],[JUMLAH AWAL]],jkenko1[[#This Row],[BARU]])</f>
        <v>6</v>
      </c>
      <c r="D108" s="2" t="s">
        <v>40</v>
      </c>
      <c r="E108" s="2">
        <v>6</v>
      </c>
      <c r="F108" s="4"/>
      <c r="G108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8" s="4">
        <f>LOOKUP(ROW(J108)-ROWS($J$1:$J$2),jkenko1[NO])</f>
        <v>106</v>
      </c>
      <c r="K108" s="7" t="str">
        <f>LOOKUP(J108,jkenko1[NO],jkenko1[NAMA])</f>
        <v>Tas 3234 paradise JK</v>
      </c>
      <c r="L108" s="4">
        <f>LOOKUP(jkenko2[[#This Row],[NO]],jkenko1[NO],jkenko1[JUMLAH])</f>
        <v>1</v>
      </c>
      <c r="M108" s="4" t="str">
        <f>LOOKUP(jkenko2[[#This Row],[NO]],jkenko1[NO],jkenko1[SATUAN])</f>
        <v>100 pc</v>
      </c>
    </row>
    <row r="109" spans="1:13" ht="20.100000000000001" customHeight="1">
      <c r="A109" s="8">
        <f>IF(jkenko1[[#This Row],[JUMLAH]]&gt;0,COUNT($A$2:$A108)+1,"")</f>
        <v>93</v>
      </c>
      <c r="B109" s="1" t="s">
        <v>2954</v>
      </c>
      <c r="C109" s="2">
        <f>IF(jkenko1[[#This Row],[BARU]]="",jkenko1[[#This Row],[JUMLAH AWAL]],jkenko1[[#This Row],[BARU]])</f>
        <v>54</v>
      </c>
      <c r="D109" s="2" t="s">
        <v>40</v>
      </c>
      <c r="E109" s="2">
        <v>54</v>
      </c>
      <c r="F109" s="4"/>
      <c r="G10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9" s="4">
        <f>LOOKUP(ROW(J109)-ROWS($J$1:$J$2),jkenko1[NO])</f>
        <v>107</v>
      </c>
      <c r="K109" s="7" t="str">
        <f>LOOKUP(J109,jkenko1[NO],jkenko1[NAMA])</f>
        <v>Tas Kenko FSB 2930</v>
      </c>
      <c r="L109" s="4">
        <f>LOOKUP(jkenko2[[#This Row],[NO]],jkenko1[NO],jkenko1[JUMLAH])</f>
        <v>3</v>
      </c>
      <c r="M109" s="4" t="str">
        <f>LOOKUP(jkenko2[[#This Row],[NO]],jkenko1[NO],jkenko1[SATUAN])</f>
        <v>100 pc</v>
      </c>
    </row>
    <row r="110" spans="1:13" ht="20.100000000000001" customHeight="1">
      <c r="A110" s="8">
        <f>IF(jkenko1[[#This Row],[JUMLAH]]&gt;0,COUNT($A$2:$A109)+1,"")</f>
        <v>94</v>
      </c>
      <c r="B110" s="3" t="s">
        <v>2955</v>
      </c>
      <c r="C110" s="2">
        <f>IF(jkenko1[[#This Row],[BARU]]="",jkenko1[[#This Row],[JUMLAH AWAL]],jkenko1[[#This Row],[BARU]])</f>
        <v>3</v>
      </c>
      <c r="D110" s="2" t="s">
        <v>40</v>
      </c>
      <c r="E110" s="2">
        <v>3</v>
      </c>
      <c r="F110" s="4"/>
      <c r="G110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0" s="4">
        <f>LOOKUP(ROW(J110)-ROWS($J$1:$J$2),jkenko1[NO])</f>
        <v>108</v>
      </c>
      <c r="K110" s="7" t="str">
        <f>LOOKUP(J110,jkenko1[NO],jkenko1[NAMA])</f>
        <v>Tipe-ex JK CF-P231</v>
      </c>
      <c r="L110" s="4">
        <f>LOOKUP(jkenko2[[#This Row],[NO]],jkenko1[NO],jkenko1[JUMLAH])</f>
        <v>1</v>
      </c>
      <c r="M110" s="4" t="str">
        <f>LOOKUP(jkenko2[[#This Row],[NO]],jkenko1[NO],jkenko1[SATUAN])</f>
        <v>48 ls</v>
      </c>
    </row>
    <row r="111" spans="1:13" ht="20.100000000000001" customHeight="1">
      <c r="A111" s="8">
        <f>IF(jkenko1[[#This Row],[JUMLAH]]&gt;0,COUNT($A$2:$A110)+1,"")</f>
        <v>95</v>
      </c>
      <c r="B111" s="1" t="s">
        <v>2956</v>
      </c>
      <c r="C111" s="2">
        <f>IF(jkenko1[[#This Row],[BARU]]="",jkenko1[[#This Row],[JUMLAH AWAL]],jkenko1[[#This Row],[BARU]])</f>
        <v>5</v>
      </c>
      <c r="D111" s="2" t="s">
        <v>1986</v>
      </c>
      <c r="E111" s="2">
        <v>5</v>
      </c>
      <c r="F111" s="4"/>
      <c r="G111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1" s="4">
        <f>LOOKUP(ROW(J111)-ROWS($J$1:$J$2),jkenko1[NO])</f>
        <v>109</v>
      </c>
      <c r="K111" s="7" t="str">
        <f>LOOKUP(J111,jkenko1[NO],jkenko1[NAMA])</f>
        <v>Tipe-ex JK CT-522</v>
      </c>
      <c r="L111" s="4">
        <f>LOOKUP(jkenko2[[#This Row],[NO]],jkenko1[NO],jkenko1[JUMLAH])</f>
        <v>1</v>
      </c>
      <c r="M111" s="4" t="str">
        <f>LOOKUP(jkenko2[[#This Row],[NO]],jkenko1[NO],jkenko1[SATUAN])</f>
        <v>60 ls</v>
      </c>
    </row>
    <row r="112" spans="1:13" ht="20.100000000000001" customHeight="1">
      <c r="A112" s="11">
        <f>IF(jkenko1[[#This Row],[JUMLAH]]&gt;0,COUNT($A$2:$A111)+1,"")</f>
        <v>96</v>
      </c>
      <c r="B112" s="99" t="s">
        <v>3686</v>
      </c>
      <c r="C112" s="11">
        <f>IF(jkenko1[[#This Row],[BARU]]="",jkenko1[[#This Row],[JUMLAH AWAL]],jkenko1[[#This Row],[BARU]])</f>
        <v>1</v>
      </c>
      <c r="D112" s="2" t="s">
        <v>621</v>
      </c>
      <c r="E112" s="2"/>
      <c r="F112" s="8">
        <v>1</v>
      </c>
      <c r="G112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11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112" s="4">
        <f>LOOKUP(ROW(J112)-ROWS($J$1:$J$2),jkenko1[NO])</f>
        <v>110</v>
      </c>
      <c r="K112" s="7" t="str">
        <f>LOOKUP(J112,jkenko1[NO],jkenko1[NAMA])</f>
        <v>Tipe-ex Kenko 306</v>
      </c>
      <c r="L112" s="4">
        <f>LOOKUP(jkenko2[[#This Row],[NO]],jkenko1[NO],jkenko1[JUMLAH])</f>
        <v>6</v>
      </c>
      <c r="M112" s="4" t="str">
        <f>LOOKUP(jkenko2[[#This Row],[NO]],jkenko1[NO],jkenko1[SATUAN])</f>
        <v>48 ls</v>
      </c>
    </row>
    <row r="113" spans="1:13" ht="20.100000000000001" customHeight="1">
      <c r="A113" s="8">
        <f>IF(jkenko1[[#This Row],[JUMLAH]]&gt;0,COUNT($A$2:$A112)+1,"")</f>
        <v>97</v>
      </c>
      <c r="B113" s="3" t="s">
        <v>2957</v>
      </c>
      <c r="C113" s="2">
        <f>IF(jkenko1[[#This Row],[BARU]]="",jkenko1[[#This Row],[JUMLAH AWAL]],jkenko1[[#This Row],[BARU]])</f>
        <v>1</v>
      </c>
      <c r="D113" s="2" t="s">
        <v>192</v>
      </c>
      <c r="E113" s="2">
        <v>1</v>
      </c>
      <c r="F113" s="4"/>
      <c r="G11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3" s="4">
        <f>LOOKUP(ROW(J113)-ROWS($J$1:$J$2),jkenko1[NO])</f>
        <v>111</v>
      </c>
      <c r="K113" s="7" t="str">
        <f>LOOKUP(J113,jkenko1[NO],jkenko1[NAMA])</f>
        <v>Tipe-ex Kenko 902</v>
      </c>
      <c r="L113" s="4">
        <f>LOOKUP(jkenko2[[#This Row],[NO]],jkenko1[NO],jkenko1[JUMLAH])</f>
        <v>6</v>
      </c>
      <c r="M113" s="4" t="str">
        <f>LOOKUP(jkenko2[[#This Row],[NO]],jkenko1[NO],jkenko1[SATUAN])</f>
        <v>48 ls</v>
      </c>
    </row>
    <row r="114" spans="1:13" ht="20.100000000000001" customHeight="1">
      <c r="A114" s="8">
        <f>IF(jkenko1[[#This Row],[JUMLAH]]&gt;0,COUNT($A$2:$A113)+1,"")</f>
        <v>98</v>
      </c>
      <c r="B114" s="3" t="s">
        <v>2958</v>
      </c>
      <c r="C114" s="2">
        <f>IF(jkenko1[[#This Row],[BARU]]="",jkenko1[[#This Row],[JUMLAH AWAL]],jkenko1[[#This Row],[BARU]])</f>
        <v>1</v>
      </c>
      <c r="D114" s="2" t="s">
        <v>621</v>
      </c>
      <c r="E114" s="2">
        <v>1</v>
      </c>
      <c r="F114" s="4"/>
      <c r="G11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4" s="4">
        <f>LOOKUP(ROW(J114)-ROWS($J$1:$J$2),jkenko1[NO])</f>
        <v>112</v>
      </c>
      <c r="K114" s="7" t="str">
        <f>LOOKUP(J114,jkenko1[NO],jkenko1[NAMA])</f>
        <v>Tipe-ex Kenko 902 P</v>
      </c>
      <c r="L114" s="4">
        <f>LOOKUP(jkenko2[[#This Row],[NO]],jkenko1[NO],jkenko1[JUMLAH])</f>
        <v>9</v>
      </c>
      <c r="M114" s="4" t="str">
        <f>LOOKUP(jkenko2[[#This Row],[NO]],jkenko1[NO],jkenko1[SATUAN])</f>
        <v>48 ls</v>
      </c>
    </row>
    <row r="115" spans="1:13" ht="20.100000000000001" customHeight="1">
      <c r="A115" s="8">
        <f>IF(jkenko1[[#This Row],[JUMLAH]]&gt;0,COUNT($A$2:$A114)+1,"")</f>
        <v>99</v>
      </c>
      <c r="B115" s="3" t="s">
        <v>2959</v>
      </c>
      <c r="C115" s="2">
        <f>IF(jkenko1[[#This Row],[BARU]]="",jkenko1[[#This Row],[JUMLAH AWAL]],jkenko1[[#This Row],[BARU]])</f>
        <v>1</v>
      </c>
      <c r="D115" s="2" t="s">
        <v>621</v>
      </c>
      <c r="E115" s="2">
        <v>1</v>
      </c>
      <c r="F115" s="4"/>
      <c r="G11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5" s="4"/>
      <c r="K115" s="7"/>
      <c r="M115" s="4"/>
    </row>
    <row r="116" spans="1:13" ht="20.100000000000001" customHeight="1">
      <c r="A116" s="8">
        <f>IF(jkenko1[[#This Row],[JUMLAH]]&gt;0,COUNT($A$2:$A115)+1,"")</f>
        <v>100</v>
      </c>
      <c r="B116" s="3" t="s">
        <v>2960</v>
      </c>
      <c r="C116" s="2">
        <f>IF(jkenko1[[#This Row],[BARU]]="",jkenko1[[#This Row],[JUMLAH AWAL]],jkenko1[[#This Row],[BARU]])</f>
        <v>1</v>
      </c>
      <c r="D116" s="2" t="s">
        <v>172</v>
      </c>
      <c r="E116" s="2">
        <v>1</v>
      </c>
      <c r="F116" s="4"/>
      <c r="G116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6" s="4"/>
      <c r="K116" s="7"/>
      <c r="M116" s="4"/>
    </row>
    <row r="117" spans="1:13" ht="20.100000000000001" customHeight="1">
      <c r="A117" s="8">
        <f>IF(jkenko1[[#This Row],[JUMLAH]]&gt;0,COUNT($A$2:$A116)+1,"")</f>
        <v>101</v>
      </c>
      <c r="B117" s="3" t="s">
        <v>2961</v>
      </c>
      <c r="C117" s="2">
        <f>IF(jkenko1[[#This Row],[BARU]]="",jkenko1[[#This Row],[JUMLAH AWAL]],jkenko1[[#This Row],[BARU]])</f>
        <v>6</v>
      </c>
      <c r="D117" s="2" t="s">
        <v>1</v>
      </c>
      <c r="E117" s="2">
        <v>9</v>
      </c>
      <c r="F117" s="4">
        <v>6</v>
      </c>
      <c r="G117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-3</v>
      </c>
      <c r="H11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17" s="4"/>
      <c r="K117" s="7"/>
      <c r="M117" s="4"/>
    </row>
    <row r="118" spans="1:13" ht="20.100000000000001" customHeight="1">
      <c r="A118" s="8">
        <f>IF(jkenko1[[#This Row],[JUMLAH]]&gt;0,COUNT($A$2:$A117)+1,"")</f>
        <v>102</v>
      </c>
      <c r="B118" s="3" t="s">
        <v>2962</v>
      </c>
      <c r="C118" s="2">
        <f>IF(jkenko1[[#This Row],[BARU]]="",jkenko1[[#This Row],[JUMLAH AWAL]],jkenko1[[#This Row],[BARU]])</f>
        <v>4</v>
      </c>
      <c r="D118" s="2" t="s">
        <v>1</v>
      </c>
      <c r="E118" s="2">
        <v>5</v>
      </c>
      <c r="F118" s="4">
        <v>4</v>
      </c>
      <c r="G118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1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18" s="4"/>
      <c r="K118" s="7"/>
      <c r="M118" s="4"/>
    </row>
    <row r="119" spans="1:13" ht="20.100000000000001" customHeight="1">
      <c r="A119" s="8" t="str">
        <f>IF(jkenko1[[#This Row],[JUMLAH]]&gt;0,COUNT($A$2:$A118)+1,"")</f>
        <v/>
      </c>
      <c r="B119" s="3" t="s">
        <v>2963</v>
      </c>
      <c r="C119" s="2">
        <f>IF(jkenko1[[#This Row],[BARU]]="",jkenko1[[#This Row],[JUMLAH AWAL]],jkenko1[[#This Row],[BARU]])</f>
        <v>0</v>
      </c>
      <c r="D119" s="2" t="s">
        <v>1367</v>
      </c>
      <c r="E119" s="2">
        <v>1</v>
      </c>
      <c r="F119" s="4">
        <v>0</v>
      </c>
      <c r="G119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1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19" s="4"/>
      <c r="K119" s="7"/>
      <c r="M119" s="4"/>
    </row>
    <row r="120" spans="1:13" ht="20.100000000000001" customHeight="1">
      <c r="A120" s="8" t="str">
        <f>IF(jkenko1[[#This Row],[JUMLAH]]&gt;0,COUNT($A$2:$A119)+1,"")</f>
        <v/>
      </c>
      <c r="B120" s="3" t="s">
        <v>2964</v>
      </c>
      <c r="C120" s="2">
        <f>IF(jkenko1[[#This Row],[BARU]]="",jkenko1[[#This Row],[JUMLAH AWAL]],jkenko1[[#This Row],[BARU]])</f>
        <v>0</v>
      </c>
      <c r="D120" s="2" t="s">
        <v>172</v>
      </c>
      <c r="E120" s="2">
        <v>7</v>
      </c>
      <c r="F120" s="4">
        <v>0</v>
      </c>
      <c r="G120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-7</v>
      </c>
      <c r="H12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20" s="4"/>
      <c r="K120" s="7"/>
      <c r="M120" s="4"/>
    </row>
    <row r="121" spans="1:13" ht="20.100000000000001" customHeight="1">
      <c r="A121" s="8">
        <f>IF(jkenko1[[#This Row],[JUMLAH]]&gt;0,COUNT($A$2:$A120)+1,"")</f>
        <v>103</v>
      </c>
      <c r="B121" s="1" t="s">
        <v>2965</v>
      </c>
      <c r="C121" s="2">
        <f>IF(jkenko1[[#This Row],[BARU]]="",jkenko1[[#This Row],[JUMLAH AWAL]],jkenko1[[#This Row],[BARU]])</f>
        <v>7</v>
      </c>
      <c r="D121" s="2" t="s">
        <v>114</v>
      </c>
      <c r="E121" s="2">
        <v>7</v>
      </c>
      <c r="F121" s="4"/>
      <c r="G121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1" s="8"/>
      <c r="K121" s="9"/>
      <c r="L121" s="8"/>
      <c r="M121" s="8"/>
    </row>
    <row r="122" spans="1:13" ht="20.100000000000001" customHeight="1">
      <c r="A122" s="8">
        <f>IF(jkenko1[[#This Row],[JUMLAH]]&gt;0,COUNT($A$2:$A121)+1,"")</f>
        <v>104</v>
      </c>
      <c r="B122" s="3" t="s">
        <v>2966</v>
      </c>
      <c r="C122" s="2">
        <f>IF(jkenko1[[#This Row],[BARU]]="",jkenko1[[#This Row],[JUMLAH AWAL]],jkenko1[[#This Row],[BARU]])</f>
        <v>5</v>
      </c>
      <c r="D122" s="2" t="s">
        <v>266</v>
      </c>
      <c r="E122" s="2">
        <v>5</v>
      </c>
      <c r="F122" s="4"/>
      <c r="G122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2" s="8"/>
      <c r="K122" s="9"/>
      <c r="L122" s="8"/>
      <c r="M122" s="8"/>
    </row>
    <row r="123" spans="1:13" ht="20.100000000000001" customHeight="1">
      <c r="A123" s="8" t="str">
        <f>IF(jkenko1[[#This Row],[JUMLAH]]&gt;0,COUNT($A$2:$A122)+1,"")</f>
        <v/>
      </c>
      <c r="B123" s="3" t="s">
        <v>2967</v>
      </c>
      <c r="C123" s="2">
        <f>IF(jkenko1[[#This Row],[BARU]]="",jkenko1[[#This Row],[JUMLAH AWAL]],jkenko1[[#This Row],[BARU]])</f>
        <v>0</v>
      </c>
      <c r="D123" s="2" t="s">
        <v>266</v>
      </c>
      <c r="E123" s="2">
        <v>0</v>
      </c>
      <c r="F123" s="4"/>
      <c r="G12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3" s="8"/>
      <c r="K123" s="9"/>
      <c r="L123" s="8"/>
      <c r="M123" s="8"/>
    </row>
    <row r="124" spans="1:13" ht="20.100000000000001" customHeight="1">
      <c r="A124" s="8" t="str">
        <f>IF(jkenko1[[#This Row],[JUMLAH]]&gt;0,COUNT($A$2:$A123)+1,"")</f>
        <v/>
      </c>
      <c r="B124" s="3" t="s">
        <v>2968</v>
      </c>
      <c r="C124" s="2">
        <f>IF(jkenko1[[#This Row],[BARU]]="",jkenko1[[#This Row],[JUMLAH AWAL]],jkenko1[[#This Row],[BARU]])</f>
        <v>0</v>
      </c>
      <c r="D124" s="2" t="s">
        <v>745</v>
      </c>
      <c r="E124" s="2">
        <v>0</v>
      </c>
      <c r="F124" s="4"/>
      <c r="G124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4" s="9"/>
      <c r="K124" s="8"/>
      <c r="L124" s="8"/>
    </row>
    <row r="125" spans="1:13" ht="20.100000000000001" customHeight="1">
      <c r="A125" s="8">
        <f>IF(jkenko1[[#This Row],[JUMLAH]]&gt;0,COUNT($A$2:$A124)+1,"")</f>
        <v>105</v>
      </c>
      <c r="B125" s="3" t="s">
        <v>2969</v>
      </c>
      <c r="C125" s="2">
        <f>IF(jkenko1[[#This Row],[BARU]]="",jkenko1[[#This Row],[JUMLAH AWAL]],jkenko1[[#This Row],[BARU]])</f>
        <v>1</v>
      </c>
      <c r="D125" s="2" t="s">
        <v>165</v>
      </c>
      <c r="E125" s="2">
        <v>1</v>
      </c>
      <c r="F125" s="4"/>
      <c r="G125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5" s="9"/>
      <c r="K125" s="8"/>
      <c r="L125" s="8"/>
    </row>
    <row r="126" spans="1:13" ht="20.100000000000001" customHeight="1">
      <c r="A126" s="8">
        <f>IF(jkenko1[[#This Row],[JUMLAH]]&gt;0,COUNT($A$2:$A125)+1,"")</f>
        <v>106</v>
      </c>
      <c r="B126" s="1" t="s">
        <v>2970</v>
      </c>
      <c r="C126" s="2">
        <f>IF(jkenko1[[#This Row],[BARU]]="",jkenko1[[#This Row],[JUMLAH AWAL]],jkenko1[[#This Row],[BARU]])</f>
        <v>1</v>
      </c>
      <c r="D126" s="2" t="s">
        <v>748</v>
      </c>
      <c r="E126" s="2">
        <v>1</v>
      </c>
      <c r="F126" s="4"/>
      <c r="G126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6" s="9"/>
      <c r="K126" s="8"/>
      <c r="L126" s="8"/>
    </row>
    <row r="127" spans="1:13" ht="20.100000000000001" customHeight="1">
      <c r="A127" s="8">
        <f>IF(jkenko1[[#This Row],[JUMLAH]]&gt;0,COUNT($A$2:$A126)+1,"")</f>
        <v>107</v>
      </c>
      <c r="B127" s="3" t="s">
        <v>2971</v>
      </c>
      <c r="C127" s="2">
        <f>IF(jkenko1[[#This Row],[BARU]]="",jkenko1[[#This Row],[JUMLAH AWAL]],jkenko1[[#This Row],[BARU]])</f>
        <v>3</v>
      </c>
      <c r="D127" s="2" t="s">
        <v>748</v>
      </c>
      <c r="E127" s="2">
        <v>3</v>
      </c>
      <c r="F127" s="4"/>
      <c r="G127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7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7" s="9"/>
      <c r="K127" s="8"/>
      <c r="L127" s="8"/>
    </row>
    <row r="128" spans="1:13" ht="20.100000000000001" customHeight="1">
      <c r="A128" s="11">
        <f>IF(jkenko1[[#This Row],[JUMLAH]]&gt;0,COUNT($A$2:$A127)+1,"")</f>
        <v>108</v>
      </c>
      <c r="B128" s="99" t="s">
        <v>3687</v>
      </c>
      <c r="C128" s="11">
        <f>IF(jkenko1[[#This Row],[BARU]]="",jkenko1[[#This Row],[JUMLAH AWAL]],jkenko1[[#This Row],[BARU]])</f>
        <v>1</v>
      </c>
      <c r="D128" s="2" t="s">
        <v>139</v>
      </c>
      <c r="E128" s="2"/>
      <c r="F128" s="8">
        <v>1</v>
      </c>
      <c r="G128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128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128" s="9"/>
      <c r="K128" s="8"/>
      <c r="L128" s="8"/>
    </row>
    <row r="129" spans="1:12" ht="20.100000000000001" customHeight="1">
      <c r="A129" s="8" t="str">
        <f>IF(jkenko1[[#This Row],[JUMLAH]]&gt;0,COUNT($A$2:$A128)+1,"")</f>
        <v/>
      </c>
      <c r="B129" s="3" t="s">
        <v>2972</v>
      </c>
      <c r="C129" s="2">
        <f>IF(jkenko1[[#This Row],[BARU]]="",jkenko1[[#This Row],[JUMLAH AWAL]],jkenko1[[#This Row],[BARU]])</f>
        <v>0</v>
      </c>
      <c r="D129" s="2" t="s">
        <v>40</v>
      </c>
      <c r="E129" s="2">
        <v>0</v>
      </c>
      <c r="F129" s="4"/>
      <c r="G129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9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9" s="9"/>
      <c r="K129" s="8"/>
      <c r="L129" s="8"/>
    </row>
    <row r="130" spans="1:12" ht="20.100000000000001" customHeight="1">
      <c r="A130" s="11">
        <f>IF(jkenko1[[#This Row],[JUMLAH]]&gt;0,COUNT($A$2:$A129)+1,"")</f>
        <v>109</v>
      </c>
      <c r="B130" s="99" t="s">
        <v>2972</v>
      </c>
      <c r="C130" s="11">
        <f>IF(jkenko1[[#This Row],[BARU]]="",jkenko1[[#This Row],[JUMLAH AWAL]],jkenko1[[#This Row],[BARU]])</f>
        <v>1</v>
      </c>
      <c r="D130" s="2" t="s">
        <v>40</v>
      </c>
      <c r="E130" s="2"/>
      <c r="F130" s="8">
        <v>1</v>
      </c>
      <c r="G130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130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130" s="9"/>
      <c r="K130" s="8"/>
      <c r="L130" s="8"/>
    </row>
    <row r="131" spans="1:12" ht="20.100000000000001" customHeight="1">
      <c r="A131" s="8" t="str">
        <f>IF(jkenko1[[#This Row],[JUMLAH]]&gt;0,COUNT($A$2:$A130)+1,"")</f>
        <v/>
      </c>
      <c r="B131" s="99" t="s">
        <v>2986</v>
      </c>
      <c r="C131" s="11">
        <f>IF(jkenko1[[#This Row],[BARU]]="",jkenko1[[#This Row],[JUMLAH AWAL]],jkenko1[[#This Row],[BARU]])</f>
        <v>0</v>
      </c>
      <c r="D131" s="2" t="s">
        <v>199</v>
      </c>
      <c r="E131" s="11">
        <v>4</v>
      </c>
      <c r="F131" s="4">
        <v>0</v>
      </c>
      <c r="G131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-4</v>
      </c>
      <c r="H131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31" s="9"/>
      <c r="K131" s="8"/>
      <c r="L131" s="8"/>
    </row>
    <row r="132" spans="1:12" ht="20.100000000000001" customHeight="1">
      <c r="A132" s="8" t="str">
        <f>IF(jkenko1[[#This Row],[JUMLAH]]&gt;0,COUNT($A$2:$A131)+1,"")</f>
        <v/>
      </c>
      <c r="B132" s="99" t="s">
        <v>2985</v>
      </c>
      <c r="C132" s="11">
        <f>IF(jkenko1[[#This Row],[BARU]]="",jkenko1[[#This Row],[JUMLAH AWAL]],jkenko1[[#This Row],[BARU]])</f>
        <v>0</v>
      </c>
      <c r="D132" s="2" t="s">
        <v>199</v>
      </c>
      <c r="E132" s="11">
        <v>1</v>
      </c>
      <c r="F132" s="4">
        <v>0</v>
      </c>
      <c r="G132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32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32" s="9"/>
      <c r="K132" s="8"/>
      <c r="L132" s="8"/>
    </row>
    <row r="133" spans="1:12" ht="20.100000000000001" customHeight="1">
      <c r="A133" s="8">
        <f>IF(jkenko1[[#This Row],[JUMLAH]]&gt;0,COUNT($A$2:$A132)+1,"")</f>
        <v>110</v>
      </c>
      <c r="B133" s="3" t="s">
        <v>2973</v>
      </c>
      <c r="C133" s="2">
        <f>IF(jkenko1[[#This Row],[BARU]]="",jkenko1[[#This Row],[JUMLAH AWAL]],jkenko1[[#This Row],[BARU]])</f>
        <v>6</v>
      </c>
      <c r="D133" s="2" t="s">
        <v>139</v>
      </c>
      <c r="E133" s="2">
        <v>6</v>
      </c>
      <c r="F133" s="4"/>
      <c r="G133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33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33" s="9"/>
      <c r="K133" s="8"/>
      <c r="L133" s="8"/>
    </row>
    <row r="134" spans="1:12" ht="20.100000000000001" customHeight="1">
      <c r="A134" s="8" t="str">
        <f>IF(jkenko1[[#This Row],[JUMLAH]]&gt;0,COUNT($A$2:$A133)+1,"")</f>
        <v/>
      </c>
      <c r="B134" s="99" t="s">
        <v>2987</v>
      </c>
      <c r="C134" s="11">
        <f>IF(jkenko1[[#This Row],[BARU]]="",jkenko1[[#This Row],[JUMLAH AWAL]],jkenko1[[#This Row],[BARU]])</f>
        <v>0</v>
      </c>
      <c r="D134" s="2" t="s">
        <v>199</v>
      </c>
      <c r="E134" s="11">
        <v>1</v>
      </c>
      <c r="F134" s="4">
        <v>0</v>
      </c>
      <c r="G134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34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34" s="9"/>
      <c r="K134" s="8"/>
      <c r="L134" s="8"/>
    </row>
    <row r="135" spans="1:12" ht="20.100000000000001" customHeight="1">
      <c r="A135" s="8">
        <f>IF(jkenko1[[#This Row],[JUMLAH]]&gt;0,COUNT($A$2:$A134)+1,"")</f>
        <v>111</v>
      </c>
      <c r="B135" s="3" t="s">
        <v>2974</v>
      </c>
      <c r="C135" s="2">
        <f>IF(jkenko1[[#This Row],[BARU]]="",jkenko1[[#This Row],[JUMLAH AWAL]],jkenko1[[#This Row],[BARU]])</f>
        <v>6</v>
      </c>
      <c r="D135" s="2" t="s">
        <v>139</v>
      </c>
      <c r="E135" s="2">
        <v>7</v>
      </c>
      <c r="F135" s="4">
        <v>6</v>
      </c>
      <c r="G135" s="8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35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35" s="9"/>
      <c r="K135" s="8"/>
      <c r="L135" s="8"/>
    </row>
    <row r="136" spans="1:12" ht="20.100000000000001" customHeight="1">
      <c r="A136" s="12">
        <f>IF(jkenko1[[#This Row],[JUMLAH]]&gt;0,COUNT($A$2:$A135)+1,"")</f>
        <v>112</v>
      </c>
      <c r="B136" s="3" t="s">
        <v>2975</v>
      </c>
      <c r="C136" s="2">
        <f>IF(jkenko1[[#This Row],[BARU]]="",jkenko1[[#This Row],[JUMLAH AWAL]],jkenko1[[#This Row],[BARU]])</f>
        <v>9</v>
      </c>
      <c r="D136" s="2" t="s">
        <v>139</v>
      </c>
      <c r="E136" s="2">
        <v>9</v>
      </c>
      <c r="F136" s="4"/>
      <c r="G136" s="8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36" s="8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36" s="9"/>
      <c r="K136" s="8"/>
      <c r="L136" s="8"/>
    </row>
    <row r="137" spans="1:12" ht="20.100000000000001" customHeight="1">
      <c r="J137" s="9"/>
      <c r="K137" s="8"/>
      <c r="L137" s="8"/>
    </row>
    <row r="138" spans="1:12" ht="20.100000000000001" customHeight="1">
      <c r="J138" s="9"/>
      <c r="K138" s="8"/>
      <c r="L138" s="8"/>
    </row>
    <row r="139" spans="1:12" ht="20.100000000000001" customHeight="1">
      <c r="J139" s="9"/>
      <c r="K139" s="8"/>
      <c r="L139" s="8"/>
    </row>
  </sheetData>
  <sortState ref="B2:I2489">
    <sortCondition sortBy="cellColor" ref="B2:B2489" dxfId="125"/>
  </sortState>
  <mergeCells count="1">
    <mergeCell ref="A1:B1"/>
  </mergeCells>
  <conditionalFormatting sqref="A2">
    <cfRule type="duplicateValues" dxfId="3" priority="7"/>
  </conditionalFormatting>
  <conditionalFormatting sqref="M2:M3">
    <cfRule type="cellIs" dxfId="2" priority="6" operator="equal">
      <formula>0</formula>
    </cfRule>
  </conditionalFormatting>
  <conditionalFormatting sqref="B2">
    <cfRule type="duplicateValues" dxfId="1" priority="3"/>
  </conditionalFormatting>
  <printOptions heading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9"/>
  <sheetViews>
    <sheetView tabSelected="1" topLeftCell="A480" zoomScale="85" zoomScaleNormal="85" workbookViewId="0">
      <selection activeCell="F513" sqref="F513"/>
    </sheetView>
  </sheetViews>
  <sheetFormatPr defaultRowHeight="20.100000000000001" customHeight="1"/>
  <cols>
    <col min="1" max="1" width="8.5703125" style="77" bestFit="1" customWidth="1"/>
    <col min="2" max="2" width="72.7109375" style="77" customWidth="1"/>
    <col min="3" max="3" width="13.28515625" style="77" bestFit="1" customWidth="1"/>
    <col min="4" max="4" width="15.28515625" style="77" customWidth="1"/>
    <col min="5" max="5" width="19.7109375" style="77" bestFit="1" customWidth="1"/>
    <col min="6" max="6" width="10.85546875" style="77" bestFit="1" customWidth="1"/>
    <col min="7" max="7" width="13.140625" style="77" bestFit="1" customWidth="1"/>
    <col min="8" max="8" width="23" style="77" bestFit="1" customWidth="1"/>
    <col min="9" max="9" width="9.5703125" style="77" bestFit="1" customWidth="1"/>
    <col min="10" max="10" width="9.140625" style="78"/>
    <col min="11" max="11" width="9" style="78" customWidth="1"/>
    <col min="12" max="12" width="52.85546875" style="78" customWidth="1"/>
    <col min="13" max="13" width="11.85546875" style="78" customWidth="1"/>
    <col min="14" max="14" width="15.140625" style="78" customWidth="1"/>
    <col min="15" max="16384" width="9.140625" style="78"/>
  </cols>
  <sheetData>
    <row r="1" spans="1:14" ht="20.100000000000001" customHeight="1">
      <c r="K1" s="79"/>
      <c r="L1" s="102" t="s">
        <v>2989</v>
      </c>
      <c r="M1" s="102"/>
      <c r="N1" s="102"/>
    </row>
    <row r="2" spans="1:14" ht="20.100000000000001" customHeight="1">
      <c r="K2" s="79"/>
      <c r="L2" s="103" t="s">
        <v>2990</v>
      </c>
      <c r="M2" s="103"/>
      <c r="N2" s="103"/>
    </row>
    <row r="3" spans="1:14" ht="20.100000000000001" customHeight="1">
      <c r="A3" s="80" t="s">
        <v>2976</v>
      </c>
      <c r="B3" s="81" t="s">
        <v>2521</v>
      </c>
      <c r="C3" s="82" t="s">
        <v>2824</v>
      </c>
      <c r="D3" s="82" t="s">
        <v>2522</v>
      </c>
      <c r="E3" s="82" t="s">
        <v>2523</v>
      </c>
      <c r="F3" s="83" t="s">
        <v>2828</v>
      </c>
      <c r="G3" s="83" t="s">
        <v>2829</v>
      </c>
      <c r="H3" s="80" t="s">
        <v>2830</v>
      </c>
      <c r="I3" s="83" t="s">
        <v>2988</v>
      </c>
      <c r="J3" s="83"/>
      <c r="K3" s="84" t="s">
        <v>2976</v>
      </c>
      <c r="L3" s="85" t="s">
        <v>2521</v>
      </c>
      <c r="M3" s="86" t="s">
        <v>2824</v>
      </c>
      <c r="N3" s="86" t="s">
        <v>2522</v>
      </c>
    </row>
    <row r="4" spans="1:14" ht="20.100000000000001" customHeight="1">
      <c r="A4" s="87">
        <f>IF(biasa1[[#This Row],[JUMLAH]]&gt;0,COUNT(A$3:$A3)+1,"")</f>
        <v>1</v>
      </c>
      <c r="B4" s="88" t="s">
        <v>0</v>
      </c>
      <c r="C4" s="87">
        <f>IF(biasa1[[#This Row],[BARU]]="",biasa1[[#This Row],[JUMLAH AWAL]],biasa1[[#This Row],[BARU]])</f>
        <v>6</v>
      </c>
      <c r="D4" s="87" t="s">
        <v>1</v>
      </c>
      <c r="E4" s="87">
        <v>6</v>
      </c>
      <c r="F4" s="87"/>
      <c r="G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" s="90"/>
      <c r="I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" s="91">
        <f>LOOKUP(ROW(K4)-ROWS($K$1:$K$3),biasa1[NO])</f>
        <v>1</v>
      </c>
      <c r="L4" s="77" t="str">
        <f>LOOKUP(biasa2[[#This Row],[NO]],biasa1[NO],biasa1[NAMA])</f>
        <v>Abjad "D &amp; R" 260 Kcl</v>
      </c>
      <c r="M4" s="91">
        <f>LOOKUP(biasa2[[#This Row],[NO]],biasa1[NO],biasa1[JUMLAH])</f>
        <v>6</v>
      </c>
      <c r="N4" s="91" t="str">
        <f>LOOKUP(biasa2[[#This Row],[NO]],biasa1[NO],biasa1[SATUAN])</f>
        <v>20 ls</v>
      </c>
    </row>
    <row r="5" spans="1:14" ht="20.100000000000001" customHeight="1">
      <c r="A5" s="87">
        <f>IF(biasa1[[#This Row],[JUMLAH]]&gt;0,COUNT(A$3:$A4)+1,"")</f>
        <v>2</v>
      </c>
      <c r="B5" s="88" t="s">
        <v>2</v>
      </c>
      <c r="C5" s="87">
        <f>IF(biasa1[[#This Row],[BARU]]="",biasa1[[#This Row],[JUMLAH AWAL]],biasa1[[#This Row],[BARU]])</f>
        <v>2</v>
      </c>
      <c r="D5" s="87" t="s">
        <v>3</v>
      </c>
      <c r="E5" s="87">
        <v>2</v>
      </c>
      <c r="F5" s="87"/>
      <c r="G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" s="90"/>
      <c r="I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" s="91">
        <f>LOOKUP(ROW(K5)-ROWS($K$1:$K$3),biasa1[NO])</f>
        <v>2</v>
      </c>
      <c r="L5" s="77" t="str">
        <f>LOOKUP(biasa2[[#This Row],[NO]],biasa1[NO],biasa1[NAMA])</f>
        <v>Abjad Magnit K B 8125</v>
      </c>
      <c r="M5" s="91">
        <f>LOOKUP(biasa2[[#This Row],[NO]],biasa1[NO],biasa1[JUMLAH])</f>
        <v>2</v>
      </c>
      <c r="N5" s="91" t="str">
        <f>LOOKUP(biasa2[[#This Row],[NO]],biasa1[NO],biasa1[SATUAN])</f>
        <v>24 ls</v>
      </c>
    </row>
    <row r="6" spans="1:14" ht="20.100000000000001" customHeight="1">
      <c r="A6" s="89">
        <f>IF(biasa1[[#This Row],[JUMLAH]]&gt;0,COUNT(A$3:$A5)+1,"")</f>
        <v>3</v>
      </c>
      <c r="B6" s="92" t="s">
        <v>2827</v>
      </c>
      <c r="C6" s="89">
        <f>IF(biasa1[[#This Row],[BARU]]="",biasa1[[#This Row],[JUMLAH AWAL]],biasa1[[#This Row],[BARU]])</f>
        <v>9</v>
      </c>
      <c r="D6" s="87" t="s">
        <v>5</v>
      </c>
      <c r="E6" s="89">
        <v>9</v>
      </c>
      <c r="F6" s="87"/>
      <c r="G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" s="90"/>
      <c r="I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" s="91">
        <f>LOOKUP(ROW(K6)-ROWS($K$1:$K$3),biasa1[NO])</f>
        <v>3</v>
      </c>
      <c r="L6" s="77" t="str">
        <f>LOOKUP(biasa2[[#This Row],[NO]],biasa1[NO],biasa1[NAMA])</f>
        <v>Acrylic 15 x 21</v>
      </c>
      <c r="M6" s="91">
        <f>LOOKUP(biasa2[[#This Row],[NO]],biasa1[NO],biasa1[JUMLAH])</f>
        <v>9</v>
      </c>
      <c r="N6" s="91" t="str">
        <f>LOOKUP(biasa2[[#This Row],[NO]],biasa1[NO],biasa1[SATUAN])</f>
        <v>60 pc</v>
      </c>
    </row>
    <row r="7" spans="1:14" ht="20.100000000000001" customHeight="1">
      <c r="A7" s="87">
        <f>IF(biasa1[[#This Row],[JUMLAH]]&gt;0,COUNT(A$3:$A6)+1,"")</f>
        <v>4</v>
      </c>
      <c r="B7" s="93" t="s">
        <v>2524</v>
      </c>
      <c r="C7" s="94">
        <f>IF(biasa1[[#This Row],[BARU]]="",biasa1[[#This Row],[JUMLAH AWAL]],biasa1[[#This Row],[BARU]])</f>
        <v>5</v>
      </c>
      <c r="D7" s="94" t="s">
        <v>699</v>
      </c>
      <c r="E7" s="94">
        <v>5</v>
      </c>
      <c r="F7" s="87"/>
      <c r="G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" s="90"/>
      <c r="I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" s="91">
        <f>LOOKUP(ROW(K7)-ROWS($K$1:$K$3),biasa1[NO])</f>
        <v>4</v>
      </c>
      <c r="L7" s="77" t="str">
        <f>LOOKUP(biasa2[[#This Row],[NO]],biasa1[NO],biasa1[NAMA])</f>
        <v>Acrylic 7 x 10</v>
      </c>
      <c r="M7" s="91">
        <f>LOOKUP(biasa2[[#This Row],[NO]],biasa1[NO],biasa1[JUMLAH])</f>
        <v>5</v>
      </c>
      <c r="N7" s="91" t="str">
        <f>LOOKUP(biasa2[[#This Row],[NO]],biasa1[NO],biasa1[SATUAN])</f>
        <v>288 pc</v>
      </c>
    </row>
    <row r="8" spans="1:14" ht="20.100000000000001" customHeight="1">
      <c r="A8" s="87">
        <f>IF(biasa1[[#This Row],[JUMLAH]]&gt;0,COUNT(A$3:$A7)+1,"")</f>
        <v>5</v>
      </c>
      <c r="B8" s="93" t="s">
        <v>2525</v>
      </c>
      <c r="C8" s="94">
        <f>IF(biasa1[[#This Row],[BARU]]="",biasa1[[#This Row],[JUMLAH AWAL]],biasa1[[#This Row],[BARU]])</f>
        <v>9</v>
      </c>
      <c r="D8" s="94" t="s">
        <v>192</v>
      </c>
      <c r="E8" s="94">
        <v>9</v>
      </c>
      <c r="F8" s="87"/>
      <c r="G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" s="90"/>
      <c r="I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" s="91">
        <f>LOOKUP(ROW(K8)-ROWS($K$1:$K$3),biasa1[NO])</f>
        <v>5</v>
      </c>
      <c r="L8" s="77" t="str">
        <f>LOOKUP(biasa2[[#This Row],[NO]],biasa1[NO],biasa1[NAMA])</f>
        <v>Acrylic 8 x 20</v>
      </c>
      <c r="M8" s="91">
        <f>LOOKUP(biasa2[[#This Row],[NO]],biasa1[NO],biasa1[JUMLAH])</f>
        <v>9</v>
      </c>
      <c r="N8" s="91" t="str">
        <f>LOOKUP(biasa2[[#This Row],[NO]],biasa1[NO],biasa1[SATUAN])</f>
        <v>144 pc</v>
      </c>
    </row>
    <row r="9" spans="1:14" ht="20.100000000000001" customHeight="1">
      <c r="A9" s="87">
        <f>IF(biasa1[[#This Row],[JUMLAH]]&gt;0,COUNT(A$3:$A8)+1,"")</f>
        <v>6</v>
      </c>
      <c r="B9" s="93" t="s">
        <v>2526</v>
      </c>
      <c r="C9" s="94">
        <f>IF(biasa1[[#This Row],[BARU]]="",biasa1[[#This Row],[JUMLAH AWAL]],biasa1[[#This Row],[BARU]])</f>
        <v>19</v>
      </c>
      <c r="D9" s="94" t="s">
        <v>192</v>
      </c>
      <c r="E9" s="94">
        <v>19</v>
      </c>
      <c r="F9" s="87"/>
      <c r="G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" s="90"/>
      <c r="I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" s="91">
        <f>LOOKUP(ROW(K9)-ROWS($K$1:$K$3),biasa1[NO])</f>
        <v>6</v>
      </c>
      <c r="L9" s="77" t="str">
        <f>LOOKUP(biasa2[[#This Row],[NO]],biasa1[NO],biasa1[NAMA])</f>
        <v>Acrylic 8 x 25</v>
      </c>
      <c r="M9" s="91">
        <f>LOOKUP(biasa2[[#This Row],[NO]],biasa1[NO],biasa1[JUMLAH])</f>
        <v>19</v>
      </c>
      <c r="N9" s="91" t="str">
        <f>LOOKUP(biasa2[[#This Row],[NO]],biasa1[NO],biasa1[SATUAN])</f>
        <v>144 pc</v>
      </c>
    </row>
    <row r="10" spans="1:14" ht="20.100000000000001" customHeight="1">
      <c r="A10" s="87">
        <f>IF(biasa1[[#This Row],[JUMLAH]]&gt;0,COUNT(A$3:$A9)+1,"")</f>
        <v>7</v>
      </c>
      <c r="B10" s="93" t="s">
        <v>2527</v>
      </c>
      <c r="C10" s="94">
        <f>IF(biasa1[[#This Row],[BARU]]="",biasa1[[#This Row],[JUMLAH AWAL]],biasa1[[#This Row],[BARU]])</f>
        <v>19</v>
      </c>
      <c r="D10" s="94" t="s">
        <v>192</v>
      </c>
      <c r="E10" s="94">
        <v>19</v>
      </c>
      <c r="F10" s="87"/>
      <c r="G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" s="90"/>
      <c r="I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" s="91">
        <f>LOOKUP(ROW(K10)-ROWS($K$1:$K$3),biasa1[NO])</f>
        <v>7</v>
      </c>
      <c r="L10" s="77" t="str">
        <f>LOOKUP(biasa2[[#This Row],[NO]],biasa1[NO],biasa1[NAMA])</f>
        <v>Acrylic 8 x 30</v>
      </c>
      <c r="M10" s="91">
        <f>LOOKUP(biasa2[[#This Row],[NO]],biasa1[NO],biasa1[JUMLAH])</f>
        <v>19</v>
      </c>
      <c r="N10" s="91" t="str">
        <f>LOOKUP(biasa2[[#This Row],[NO]],biasa1[NO],biasa1[SATUAN])</f>
        <v>144 pc</v>
      </c>
    </row>
    <row r="11" spans="1:14" ht="20.100000000000001" customHeight="1">
      <c r="A11" s="87">
        <f>IF(biasa1[[#This Row],[JUMLAH]]&gt;0,COUNT(A$3:$A10)+1,"")</f>
        <v>8</v>
      </c>
      <c r="B11" s="105" t="s">
        <v>3689</v>
      </c>
      <c r="C11" s="87">
        <f>IF(biasa1[[#This Row],[BARU]]="",biasa1[[#This Row],[JUMLAH AWAL]],biasa1[[#This Row],[BARU]])</f>
        <v>27</v>
      </c>
      <c r="D11" s="87">
        <v>60</v>
      </c>
      <c r="E11" s="87">
        <v>34</v>
      </c>
      <c r="F11" s="87">
        <v>27</v>
      </c>
      <c r="G11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-7</v>
      </c>
      <c r="H11" s="104" t="s">
        <v>3688</v>
      </c>
      <c r="I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1" s="91">
        <f>LOOKUP(ROW(K11)-ROWS($K$1:$K$3),biasa1[NO])</f>
        <v>8</v>
      </c>
      <c r="L11" s="77" t="str">
        <f>LOOKUP(biasa2[[#This Row],[NO]],biasa1[NO],biasa1[NAMA])</f>
        <v>Acrylic Marries 812/ 12w (24)/ Biasa (3)</v>
      </c>
      <c r="M11" s="91">
        <f>LOOKUP(biasa2[[#This Row],[NO]],biasa1[NO],biasa1[JUMLAH])</f>
        <v>27</v>
      </c>
      <c r="N11" s="91">
        <f>LOOKUP(biasa2[[#This Row],[NO]],biasa1[NO],biasa1[SATUAN])</f>
        <v>60</v>
      </c>
    </row>
    <row r="12" spans="1:14" ht="20.100000000000001" customHeight="1">
      <c r="A12" s="87">
        <f>IF(biasa1[[#This Row],[JUMLAH]]&gt;0,COUNT(A$3:$A11)+1,"")</f>
        <v>9</v>
      </c>
      <c r="B12" s="88" t="s">
        <v>6</v>
      </c>
      <c r="C12" s="87">
        <f>IF(biasa1[[#This Row],[BARU]]="",biasa1[[#This Row],[JUMLAH AWAL]],biasa1[[#This Row],[BARU]])</f>
        <v>82</v>
      </c>
      <c r="D12" s="87" t="s">
        <v>7</v>
      </c>
      <c r="E12" s="87">
        <v>82</v>
      </c>
      <c r="F12" s="87"/>
      <c r="G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" s="90"/>
      <c r="I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" s="91">
        <f>LOOKUP(ROW(K12)-ROWS($K$1:$K$3),biasa1[NO])</f>
        <v>9</v>
      </c>
      <c r="L12" s="77" t="str">
        <f>LOOKUP(biasa2[[#This Row],[NO]],biasa1[NO],biasa1[NAMA])</f>
        <v>Acrylic Marries 818/ 18w</v>
      </c>
      <c r="M12" s="91">
        <f>LOOKUP(biasa2[[#This Row],[NO]],biasa1[NO],biasa1[JUMLAH])</f>
        <v>82</v>
      </c>
      <c r="N12" s="91" t="str">
        <f>LOOKUP(biasa2[[#This Row],[NO]],biasa1[NO],biasa1[SATUAN])</f>
        <v>3 ls</v>
      </c>
    </row>
    <row r="13" spans="1:14" ht="20.100000000000001" customHeight="1">
      <c r="A13" s="87">
        <f>IF(biasa1[[#This Row],[JUMLAH]]&gt;0,COUNT(A$3:$A12)+1,"")</f>
        <v>10</v>
      </c>
      <c r="B13" s="88" t="s">
        <v>2528</v>
      </c>
      <c r="C13" s="87">
        <f>IF(biasa1[[#This Row],[BARU]]="",biasa1[[#This Row],[JUMLAH AWAL]],biasa1[[#This Row],[BARU]])</f>
        <v>3</v>
      </c>
      <c r="D13" s="87" t="s">
        <v>384</v>
      </c>
      <c r="E13" s="87">
        <v>3</v>
      </c>
      <c r="F13" s="87"/>
      <c r="G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" s="90"/>
      <c r="I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" s="91">
        <f>LOOKUP(ROW(K13)-ROWS($K$1:$K$3),biasa1[NO])</f>
        <v>10</v>
      </c>
      <c r="L13" s="77" t="str">
        <f>LOOKUP(biasa2[[#This Row],[NO]],biasa1[NO],biasa1[NAMA])</f>
        <v>Acrylic NT 21X30</v>
      </c>
      <c r="M13" s="91">
        <f>LOOKUP(biasa2[[#This Row],[NO]],biasa1[NO],biasa1[JUMLAH])</f>
        <v>3</v>
      </c>
      <c r="N13" s="91" t="str">
        <f>LOOKUP(biasa2[[#This Row],[NO]],biasa1[NO],biasa1[SATUAN])</f>
        <v>40 pc</v>
      </c>
    </row>
    <row r="14" spans="1:14" ht="20.100000000000001" customHeight="1">
      <c r="A14" s="87">
        <f>IF(biasa1[[#This Row],[JUMLAH]]&gt;0,COUNT(A$3:$A13)+1,"")</f>
        <v>11</v>
      </c>
      <c r="B14" s="88" t="s">
        <v>8</v>
      </c>
      <c r="C14" s="87">
        <f>IF(biasa1[[#This Row],[BARU]]="",biasa1[[#This Row],[JUMLAH AWAL]],biasa1[[#This Row],[BARU]])</f>
        <v>7</v>
      </c>
      <c r="D14" s="87" t="s">
        <v>192</v>
      </c>
      <c r="E14" s="87">
        <v>7</v>
      </c>
      <c r="F14" s="87"/>
      <c r="G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" s="90"/>
      <c r="I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" s="91">
        <f>LOOKUP(ROW(K14)-ROWS($K$1:$K$3),biasa1[NO])</f>
        <v>11</v>
      </c>
      <c r="L14" s="77" t="str">
        <f>LOOKUP(biasa2[[#This Row],[NO]],biasa1[NO],biasa1[NAMA])</f>
        <v>Acrylic NT 7X20</v>
      </c>
      <c r="M14" s="91">
        <f>LOOKUP(biasa2[[#This Row],[NO]],biasa1[NO],biasa1[JUMLAH])</f>
        <v>7</v>
      </c>
      <c r="N14" s="91" t="str">
        <f>LOOKUP(biasa2[[#This Row],[NO]],biasa1[NO],biasa1[SATUAN])</f>
        <v>144 pc</v>
      </c>
    </row>
    <row r="15" spans="1:14" ht="20.100000000000001" customHeight="1">
      <c r="A15" s="87">
        <f>IF(biasa1[[#This Row],[JUMLAH]]&gt;0,COUNT(A$3:$A14)+1,"")</f>
        <v>12</v>
      </c>
      <c r="B15" s="88" t="s">
        <v>9</v>
      </c>
      <c r="C15" s="87">
        <f>IF(biasa1[[#This Row],[BARU]]="",biasa1[[#This Row],[JUMLAH AWAL]],biasa1[[#This Row],[BARU]])</f>
        <v>21</v>
      </c>
      <c r="D15" s="87" t="s">
        <v>192</v>
      </c>
      <c r="E15" s="87">
        <v>22</v>
      </c>
      <c r="F15" s="87">
        <v>21</v>
      </c>
      <c r="G15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5" s="90"/>
      <c r="I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5" s="91">
        <f>LOOKUP(ROW(K15)-ROWS($K$1:$K$3),biasa1[NO])</f>
        <v>12</v>
      </c>
      <c r="L15" s="77" t="str">
        <f>LOOKUP(biasa2[[#This Row],[NO]],biasa1[NO],biasa1[NAMA])</f>
        <v>Acrylic NT 7X25</v>
      </c>
      <c r="M15" s="91">
        <f>LOOKUP(biasa2[[#This Row],[NO]],biasa1[NO],biasa1[JUMLAH])</f>
        <v>21</v>
      </c>
      <c r="N15" s="91" t="str">
        <f>LOOKUP(biasa2[[#This Row],[NO]],biasa1[NO],biasa1[SATUAN])</f>
        <v>144 pc</v>
      </c>
    </row>
    <row r="16" spans="1:14" ht="20.100000000000001" customHeight="1">
      <c r="A16" s="87">
        <f>IF(biasa1[[#This Row],[JUMLAH]]&gt;0,COUNT(A$3:$A15)+1,"")</f>
        <v>13</v>
      </c>
      <c r="B16" s="88" t="s">
        <v>2529</v>
      </c>
      <c r="C16" s="87">
        <f>IF(biasa1[[#This Row],[BARU]]="",biasa1[[#This Row],[JUMLAH AWAL]],biasa1[[#This Row],[BARU]])</f>
        <v>20</v>
      </c>
      <c r="D16" s="87" t="s">
        <v>192</v>
      </c>
      <c r="E16" s="87">
        <v>21</v>
      </c>
      <c r="F16" s="87">
        <v>20</v>
      </c>
      <c r="G16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6" s="90"/>
      <c r="I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6" s="91">
        <f>LOOKUP(ROW(K16)-ROWS($K$1:$K$3),biasa1[NO])</f>
        <v>13</v>
      </c>
      <c r="L16" s="77" t="str">
        <f>LOOKUP(biasa2[[#This Row],[NO]],biasa1[NO],biasa1[NAMA])</f>
        <v>Acrylic NT 7X30</v>
      </c>
      <c r="M16" s="91">
        <f>LOOKUP(biasa2[[#This Row],[NO]],biasa1[NO],biasa1[JUMLAH])</f>
        <v>20</v>
      </c>
      <c r="N16" s="91" t="str">
        <f>LOOKUP(biasa2[[#This Row],[NO]],biasa1[NO],biasa1[SATUAN])</f>
        <v>144 pc</v>
      </c>
    </row>
    <row r="17" spans="1:14" ht="20.100000000000001" customHeight="1">
      <c r="A17" s="87" t="str">
        <f>IF(biasa1[[#This Row],[JUMLAH]]&gt;0,COUNT(A$3:$A16)+1,"")</f>
        <v/>
      </c>
      <c r="B17" s="93" t="s">
        <v>2530</v>
      </c>
      <c r="C17" s="94">
        <f>IF(biasa1[[#This Row],[BARU]]="",biasa1[[#This Row],[JUMLAH AWAL]],biasa1[[#This Row],[BARU]])</f>
        <v>0</v>
      </c>
      <c r="D17" s="94" t="s">
        <v>4</v>
      </c>
      <c r="E17" s="94">
        <v>12</v>
      </c>
      <c r="F17" s="87">
        <v>0</v>
      </c>
      <c r="G17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-12</v>
      </c>
      <c r="H17" s="90"/>
      <c r="I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7" s="91">
        <f>LOOKUP(ROW(K17)-ROWS($K$1:$K$3),biasa1[NO])</f>
        <v>14</v>
      </c>
      <c r="L17" s="77" t="str">
        <f>LOOKUP(biasa2[[#This Row],[NO]],biasa1[NO],biasa1[NAMA])</f>
        <v>Acrylic TF AC 002</v>
      </c>
      <c r="M17" s="91">
        <f>LOOKUP(biasa2[[#This Row],[NO]],biasa1[NO],biasa1[JUMLAH])</f>
        <v>10</v>
      </c>
      <c r="N17" s="91" t="str">
        <f>LOOKUP(biasa2[[#This Row],[NO]],biasa1[NO],biasa1[SATUAN])</f>
        <v>60 pc</v>
      </c>
    </row>
    <row r="18" spans="1:14" ht="20.100000000000001" customHeight="1">
      <c r="A18" s="87">
        <f>IF(biasa1[[#This Row],[JUMLAH]]&gt;0,COUNT(A$3:$A17)+1,"")</f>
        <v>14</v>
      </c>
      <c r="B18" s="93" t="s">
        <v>2531</v>
      </c>
      <c r="C18" s="94">
        <f>IF(biasa1[[#This Row],[BARU]]="",biasa1[[#This Row],[JUMLAH AWAL]],biasa1[[#This Row],[BARU]])</f>
        <v>10</v>
      </c>
      <c r="D18" s="94" t="s">
        <v>5</v>
      </c>
      <c r="E18" s="94">
        <v>15</v>
      </c>
      <c r="F18" s="87">
        <v>10</v>
      </c>
      <c r="G1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-5</v>
      </c>
      <c r="H18" s="90"/>
      <c r="I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8" s="91">
        <f>LOOKUP(ROW(K18)-ROWS($K$1:$K$3),biasa1[NO])</f>
        <v>15</v>
      </c>
      <c r="L18" s="77" t="str">
        <f>LOOKUP(biasa2[[#This Row],[NO]],biasa1[NO],biasa1[NAMA])</f>
        <v>Address 107 Rapico</v>
      </c>
      <c r="M18" s="91">
        <f>LOOKUP(biasa2[[#This Row],[NO]],biasa1[NO],biasa1[JUMLAH])</f>
        <v>1</v>
      </c>
      <c r="N18" s="91" t="str">
        <f>LOOKUP(biasa2[[#This Row],[NO]],biasa1[NO],biasa1[SATUAN])</f>
        <v>100 ls</v>
      </c>
    </row>
    <row r="19" spans="1:14" ht="20.100000000000001" customHeight="1">
      <c r="A19" s="87">
        <f>IF(biasa1[[#This Row],[JUMLAH]]&gt;0,COUNT(A$3:$A18)+1,"")</f>
        <v>15</v>
      </c>
      <c r="B19" s="88" t="s">
        <v>10</v>
      </c>
      <c r="C19" s="87">
        <f>IF(biasa1[[#This Row],[BARU]]="",biasa1[[#This Row],[JUMLAH AWAL]],biasa1[[#This Row],[BARU]])</f>
        <v>1</v>
      </c>
      <c r="D19" s="87" t="s">
        <v>11</v>
      </c>
      <c r="E19" s="87">
        <v>1</v>
      </c>
      <c r="F19" s="87"/>
      <c r="G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" s="90"/>
      <c r="I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" s="91">
        <f>LOOKUP(ROW(K19)-ROWS($K$1:$K$3),biasa1[NO])</f>
        <v>16</v>
      </c>
      <c r="L19" s="77" t="str">
        <f>LOOKUP(biasa2[[#This Row],[NO]],biasa1[NO],biasa1[NAMA])</f>
        <v>Address Fancy Pkc Holo 106</v>
      </c>
      <c r="M19" s="91">
        <f>LOOKUP(biasa2[[#This Row],[NO]],biasa1[NO],biasa1[JUMLAH])</f>
        <v>1</v>
      </c>
      <c r="N19" s="91" t="str">
        <f>LOOKUP(biasa2[[#This Row],[NO]],biasa1[NO],biasa1[SATUAN])</f>
        <v>784 ls</v>
      </c>
    </row>
    <row r="20" spans="1:14" ht="20.100000000000001" customHeight="1">
      <c r="A20" s="87">
        <f>IF(biasa1[[#This Row],[JUMLAH]]&gt;0,COUNT(A$3:$A19)+1,"")</f>
        <v>16</v>
      </c>
      <c r="B20" s="88" t="s">
        <v>12</v>
      </c>
      <c r="C20" s="87">
        <f>IF(biasa1[[#This Row],[BARU]]="",biasa1[[#This Row],[JUMLAH AWAL]],biasa1[[#This Row],[BARU]])</f>
        <v>1</v>
      </c>
      <c r="D20" s="87" t="s">
        <v>13</v>
      </c>
      <c r="E20" s="87">
        <v>1</v>
      </c>
      <c r="F20" s="87"/>
      <c r="G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" s="90"/>
      <c r="I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" s="91">
        <f>LOOKUP(ROW(K20)-ROWS($K$1:$K$3),biasa1[NO])</f>
        <v>17</v>
      </c>
      <c r="L20" s="77" t="str">
        <f>LOOKUP(biasa2[[#This Row],[NO]],biasa1[NO],biasa1[NAMA])</f>
        <v>Address Fancy Pkc tdk Holo 106</v>
      </c>
      <c r="M20" s="91">
        <f>LOOKUP(biasa2[[#This Row],[NO]],biasa1[NO],biasa1[JUMLAH])</f>
        <v>1</v>
      </c>
      <c r="N20" s="91" t="str">
        <f>LOOKUP(biasa2[[#This Row],[NO]],biasa1[NO],biasa1[SATUAN])</f>
        <v>200 ls</v>
      </c>
    </row>
    <row r="21" spans="1:14" ht="20.100000000000001" customHeight="1">
      <c r="A21" s="87">
        <f>IF(biasa1[[#This Row],[JUMLAH]]&gt;0,COUNT(A$3:$A20)+1,"")</f>
        <v>17</v>
      </c>
      <c r="B21" s="88" t="s">
        <v>14</v>
      </c>
      <c r="C21" s="87">
        <f>IF(biasa1[[#This Row],[BARU]]="",biasa1[[#This Row],[JUMLAH AWAL]],biasa1[[#This Row],[BARU]])</f>
        <v>1</v>
      </c>
      <c r="D21" s="87" t="s">
        <v>15</v>
      </c>
      <c r="E21" s="87">
        <v>1</v>
      </c>
      <c r="F21" s="87"/>
      <c r="G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" s="90"/>
      <c r="I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" s="91">
        <f>LOOKUP(ROW(K21)-ROWS($K$1:$K$3),biasa1[NO])</f>
        <v>18</v>
      </c>
      <c r="L21" s="77" t="str">
        <f>LOOKUP(biasa2[[#This Row],[NO]],biasa1[NO],biasa1[NAMA])</f>
        <v>Address Fancy Pkc tdk Holo 106</v>
      </c>
      <c r="M21" s="91">
        <f>LOOKUP(biasa2[[#This Row],[NO]],biasa1[NO],biasa1[JUMLAH])</f>
        <v>1</v>
      </c>
      <c r="N21" s="91" t="str">
        <f>LOOKUP(biasa2[[#This Row],[NO]],biasa1[NO],biasa1[SATUAN])</f>
        <v>748 ls</v>
      </c>
    </row>
    <row r="22" spans="1:14" ht="20.100000000000001" customHeight="1">
      <c r="A22" s="87">
        <f>IF(biasa1[[#This Row],[JUMLAH]]&gt;0,COUNT(A$3:$A21)+1,"")</f>
        <v>18</v>
      </c>
      <c r="B22" s="88" t="s">
        <v>14</v>
      </c>
      <c r="C22" s="87">
        <f>IF(biasa1[[#This Row],[BARU]]="",biasa1[[#This Row],[JUMLAH AWAL]],biasa1[[#This Row],[BARU]])</f>
        <v>1</v>
      </c>
      <c r="D22" s="87" t="s">
        <v>16</v>
      </c>
      <c r="E22" s="87">
        <v>1</v>
      </c>
      <c r="F22" s="87"/>
      <c r="G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" s="90"/>
      <c r="I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" s="91">
        <f>LOOKUP(ROW(K22)-ROWS($K$1:$K$3),biasa1[NO])</f>
        <v>19</v>
      </c>
      <c r="L22" s="77" t="str">
        <f>LOOKUP(biasa2[[#This Row],[NO]],biasa1[NO],biasa1[NAMA])</f>
        <v>Address Fancy WTP Holo 106</v>
      </c>
      <c r="M22" s="91">
        <f>LOOKUP(biasa2[[#This Row],[NO]],biasa1[NO],biasa1[JUMLAH])</f>
        <v>4</v>
      </c>
      <c r="N22" s="91" t="str">
        <f>LOOKUP(biasa2[[#This Row],[NO]],biasa1[NO],biasa1[SATUAN])</f>
        <v>500 ls</v>
      </c>
    </row>
    <row r="23" spans="1:14" ht="20.100000000000001" customHeight="1">
      <c r="A23" s="87">
        <f>IF(biasa1[[#This Row],[JUMLAH]]&gt;0,COUNT(A$3:$A22)+1,"")</f>
        <v>19</v>
      </c>
      <c r="B23" s="88" t="s">
        <v>17</v>
      </c>
      <c r="C23" s="87">
        <f>IF(biasa1[[#This Row],[BARU]]="",biasa1[[#This Row],[JUMLAH AWAL]],biasa1[[#This Row],[BARU]])</f>
        <v>4</v>
      </c>
      <c r="D23" s="87" t="s">
        <v>18</v>
      </c>
      <c r="E23" s="87">
        <v>4</v>
      </c>
      <c r="F23" s="87"/>
      <c r="G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" s="90"/>
      <c r="I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" s="91">
        <f>LOOKUP(ROW(K23)-ROWS($K$1:$K$3),biasa1[NO])</f>
        <v>20</v>
      </c>
      <c r="L23" s="77" t="str">
        <f>LOOKUP(biasa2[[#This Row],[NO]],biasa1[NO],biasa1[NAMA])</f>
        <v>Address Hk Mill 2000</v>
      </c>
      <c r="M23" s="91">
        <f>LOOKUP(biasa2[[#This Row],[NO]],biasa1[NO],biasa1[JUMLAH])</f>
        <v>12</v>
      </c>
      <c r="N23" s="91" t="str">
        <f>LOOKUP(biasa2[[#This Row],[NO]],biasa1[NO],biasa1[SATUAN])</f>
        <v>230 ls</v>
      </c>
    </row>
    <row r="24" spans="1:14" ht="20.100000000000001" customHeight="1">
      <c r="A24" s="87">
        <f>IF(biasa1[[#This Row],[JUMLAH]]&gt;0,COUNT(A$3:$A23)+1,"")</f>
        <v>20</v>
      </c>
      <c r="B24" s="88" t="s">
        <v>19</v>
      </c>
      <c r="C24" s="87">
        <f>IF(biasa1[[#This Row],[BARU]]="",biasa1[[#This Row],[JUMLAH AWAL]],biasa1[[#This Row],[BARU]])</f>
        <v>12</v>
      </c>
      <c r="D24" s="87" t="s">
        <v>20</v>
      </c>
      <c r="E24" s="87">
        <v>12</v>
      </c>
      <c r="F24" s="87"/>
      <c r="G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" s="90"/>
      <c r="I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" s="91">
        <f>LOOKUP(ROW(K24)-ROWS($K$1:$K$3),biasa1[NO])</f>
        <v>21</v>
      </c>
      <c r="L24" s="77" t="str">
        <f>LOOKUP(biasa2[[#This Row],[NO]],biasa1[NO],biasa1[NAMA])</f>
        <v>Address Kaca X-1002 + Indeks</v>
      </c>
      <c r="M24" s="91">
        <f>LOOKUP(biasa2[[#This Row],[NO]],biasa1[NO],biasa1[JUMLAH])</f>
        <v>1</v>
      </c>
      <c r="N24" s="91" t="str">
        <f>LOOKUP(biasa2[[#This Row],[NO]],biasa1[NO],biasa1[SATUAN])</f>
        <v>42 ls</v>
      </c>
    </row>
    <row r="25" spans="1:14" ht="20.100000000000001" customHeight="1">
      <c r="A25" s="87">
        <f>IF(biasa1[[#This Row],[JUMLAH]]&gt;0,COUNT(A$3:$A24)+1,"")</f>
        <v>21</v>
      </c>
      <c r="B25" s="88" t="s">
        <v>21</v>
      </c>
      <c r="C25" s="87">
        <f>IF(biasa1[[#This Row],[BARU]]="",biasa1[[#This Row],[JUMLAH AWAL]],biasa1[[#This Row],[BARU]])</f>
        <v>1</v>
      </c>
      <c r="D25" s="87" t="s">
        <v>22</v>
      </c>
      <c r="E25" s="87">
        <v>1</v>
      </c>
      <c r="F25" s="87"/>
      <c r="G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" s="90"/>
      <c r="I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" s="91">
        <f>LOOKUP(ROW(K25)-ROWS($K$1:$K$3),biasa1[NO])</f>
        <v>22</v>
      </c>
      <c r="L25" s="77" t="str">
        <f>LOOKUP(biasa2[[#This Row],[NO]],biasa1[NO],biasa1[NAMA])</f>
        <v>Address Magnit 056 Gant kunci</v>
      </c>
      <c r="M25" s="91">
        <f>LOOKUP(biasa2[[#This Row],[NO]],biasa1[NO],biasa1[JUMLAH])</f>
        <v>14</v>
      </c>
      <c r="N25" s="91" t="str">
        <f>LOOKUP(biasa2[[#This Row],[NO]],biasa1[NO],biasa1[SATUAN])</f>
        <v>125 ls</v>
      </c>
    </row>
    <row r="26" spans="1:14" ht="20.100000000000001" customHeight="1">
      <c r="A26" s="87">
        <f>IF(biasa1[[#This Row],[JUMLAH]]&gt;0,COUNT(A$3:$A25)+1,"")</f>
        <v>22</v>
      </c>
      <c r="B26" s="88" t="s">
        <v>23</v>
      </c>
      <c r="C26" s="87">
        <f>IF(biasa1[[#This Row],[BARU]]="",biasa1[[#This Row],[JUMLAH AWAL]],biasa1[[#This Row],[BARU]])</f>
        <v>14</v>
      </c>
      <c r="D26" s="87" t="s">
        <v>24</v>
      </c>
      <c r="E26" s="87">
        <v>14</v>
      </c>
      <c r="F26" s="87"/>
      <c r="G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" s="90"/>
      <c r="I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" s="91">
        <f>LOOKUP(ROW(K26)-ROWS($K$1:$K$3),biasa1[NO])</f>
        <v>23</v>
      </c>
      <c r="L26" s="77" t="str">
        <f>LOOKUP(biasa2[[#This Row],[NO]],biasa1[NO],biasa1[NAMA])</f>
        <v>Address Magnit 058 bsr</v>
      </c>
      <c r="M26" s="91">
        <f>LOOKUP(biasa2[[#This Row],[NO]],biasa1[NO],biasa1[JUMLAH])</f>
        <v>7</v>
      </c>
      <c r="N26" s="91" t="str">
        <f>LOOKUP(biasa2[[#This Row],[NO]],biasa1[NO],biasa1[SATUAN])</f>
        <v>125 ls</v>
      </c>
    </row>
    <row r="27" spans="1:14" ht="20.100000000000001" customHeight="1">
      <c r="A27" s="87">
        <f>IF(biasa1[[#This Row],[JUMLAH]]&gt;0,COUNT(A$3:$A26)+1,"")</f>
        <v>23</v>
      </c>
      <c r="B27" s="88" t="s">
        <v>25</v>
      </c>
      <c r="C27" s="87">
        <f>IF(biasa1[[#This Row],[BARU]]="",biasa1[[#This Row],[JUMLAH AWAL]],biasa1[[#This Row],[BARU]])</f>
        <v>7</v>
      </c>
      <c r="D27" s="87" t="s">
        <v>24</v>
      </c>
      <c r="E27" s="87">
        <v>7</v>
      </c>
      <c r="F27" s="87"/>
      <c r="G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" s="90"/>
      <c r="I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" s="91">
        <f>LOOKUP(ROW(K27)-ROWS($K$1:$K$3),biasa1[NO])</f>
        <v>24</v>
      </c>
      <c r="L27" s="77" t="str">
        <f>LOOKUP(biasa2[[#This Row],[NO]],biasa1[NO],biasa1[NAMA])</f>
        <v>Address Magnit Artis Hongkong</v>
      </c>
      <c r="M27" s="91">
        <f>LOOKUP(biasa2[[#This Row],[NO]],biasa1[NO],biasa1[JUMLAH])</f>
        <v>1</v>
      </c>
      <c r="N27" s="91" t="str">
        <f>LOOKUP(biasa2[[#This Row],[NO]],biasa1[NO],biasa1[SATUAN])</f>
        <v>50 ls</v>
      </c>
    </row>
    <row r="28" spans="1:14" ht="20.100000000000001" customHeight="1">
      <c r="A28" s="87">
        <f>IF(biasa1[[#This Row],[JUMLAH]]&gt;0,COUNT(A$3:$A27)+1,"")</f>
        <v>24</v>
      </c>
      <c r="B28" s="88" t="s">
        <v>26</v>
      </c>
      <c r="C28" s="87">
        <f>IF(biasa1[[#This Row],[BARU]]="",biasa1[[#This Row],[JUMLAH AWAL]],biasa1[[#This Row],[BARU]])</f>
        <v>1</v>
      </c>
      <c r="D28" s="87" t="s">
        <v>27</v>
      </c>
      <c r="E28" s="87">
        <v>1</v>
      </c>
      <c r="F28" s="87"/>
      <c r="G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" s="90"/>
      <c r="I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" s="91">
        <f>LOOKUP(ROW(K28)-ROWS($K$1:$K$3),biasa1[NO])</f>
        <v>25</v>
      </c>
      <c r="L28" s="77" t="str">
        <f>LOOKUP(biasa2[[#This Row],[NO]],biasa1[NO],biasa1[NAMA])</f>
        <v>Address Magnit F4+Gant kunci</v>
      </c>
      <c r="M28" s="91">
        <f>LOOKUP(biasa2[[#This Row],[NO]],biasa1[NO],biasa1[JUMLAH])</f>
        <v>2</v>
      </c>
      <c r="N28" s="91" t="str">
        <f>LOOKUP(biasa2[[#This Row],[NO]],biasa1[NO],biasa1[SATUAN])</f>
        <v>1200 pc</v>
      </c>
    </row>
    <row r="29" spans="1:14" ht="20.100000000000001" customHeight="1">
      <c r="A29" s="87">
        <f>IF(biasa1[[#This Row],[JUMLAH]]&gt;0,COUNT(A$3:$A28)+1,"")</f>
        <v>25</v>
      </c>
      <c r="B29" s="88" t="s">
        <v>28</v>
      </c>
      <c r="C29" s="87">
        <f>IF(biasa1[[#This Row],[BARU]]="",biasa1[[#This Row],[JUMLAH AWAL]],biasa1[[#This Row],[BARU]])</f>
        <v>2</v>
      </c>
      <c r="D29" s="87" t="s">
        <v>29</v>
      </c>
      <c r="E29" s="87">
        <v>2</v>
      </c>
      <c r="F29" s="87"/>
      <c r="G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" s="90"/>
      <c r="I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" s="91">
        <f>LOOKUP(ROW(K29)-ROWS($K$1:$K$3),biasa1[NO])</f>
        <v>26</v>
      </c>
      <c r="L29" s="77" t="str">
        <f>LOOKUP(biasa2[[#This Row],[NO]],biasa1[NO],biasa1[NAMA])</f>
        <v>Address Magnit Hk B-5372 Wrn</v>
      </c>
      <c r="M29" s="91">
        <f>LOOKUP(biasa2[[#This Row],[NO]],biasa1[NO],biasa1[JUMLAH])</f>
        <v>6</v>
      </c>
      <c r="N29" s="91" t="str">
        <f>LOOKUP(biasa2[[#This Row],[NO]],biasa1[NO],biasa1[SATUAN])</f>
        <v>500 pc</v>
      </c>
    </row>
    <row r="30" spans="1:14" ht="20.100000000000001" customHeight="1">
      <c r="A30" s="87">
        <f>IF(biasa1[[#This Row],[JUMLAH]]&gt;0,COUNT(A$3:$A29)+1,"")</f>
        <v>26</v>
      </c>
      <c r="B30" s="88" t="s">
        <v>30</v>
      </c>
      <c r="C30" s="87">
        <f>IF(biasa1[[#This Row],[BARU]]="",biasa1[[#This Row],[JUMLAH AWAL]],biasa1[[#This Row],[BARU]])</f>
        <v>6</v>
      </c>
      <c r="D30" s="87" t="s">
        <v>31</v>
      </c>
      <c r="E30" s="87">
        <v>6</v>
      </c>
      <c r="F30" s="87"/>
      <c r="G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" s="90"/>
      <c r="I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" s="91">
        <f>LOOKUP(ROW(K30)-ROWS($K$1:$K$3),biasa1[NO])</f>
        <v>27</v>
      </c>
      <c r="L30" s="77" t="str">
        <f>LOOKUP(biasa2[[#This Row],[NO]],biasa1[NO],biasa1[NAMA])</f>
        <v>Address Magnit Kcl WTP</v>
      </c>
      <c r="M30" s="91">
        <f>LOOKUP(biasa2[[#This Row],[NO]],biasa1[NO],biasa1[JUMLAH])</f>
        <v>2</v>
      </c>
      <c r="N30" s="91" t="str">
        <f>LOOKUP(biasa2[[#This Row],[NO]],biasa1[NO],biasa1[SATUAN])</f>
        <v>120 ls</v>
      </c>
    </row>
    <row r="31" spans="1:14" ht="20.100000000000001" customHeight="1">
      <c r="A31" s="87">
        <f>IF(biasa1[[#This Row],[JUMLAH]]&gt;0,COUNT(A$3:$A30)+1,"")</f>
        <v>27</v>
      </c>
      <c r="B31" s="88" t="s">
        <v>32</v>
      </c>
      <c r="C31" s="87">
        <f>IF(biasa1[[#This Row],[BARU]]="",biasa1[[#This Row],[JUMLAH AWAL]],biasa1[[#This Row],[BARU]])</f>
        <v>2</v>
      </c>
      <c r="D31" s="87" t="s">
        <v>33</v>
      </c>
      <c r="E31" s="87">
        <v>2</v>
      </c>
      <c r="F31" s="87"/>
      <c r="G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" s="90"/>
      <c r="I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" s="91">
        <f>LOOKUP(ROW(K31)-ROWS($K$1:$K$3),biasa1[NO])</f>
        <v>28</v>
      </c>
      <c r="L31" s="77" t="str">
        <f>LOOKUP(biasa2[[#This Row],[NO]],biasa1[NO],biasa1[NAMA])</f>
        <v>Address Magnit Pkc (lie) Kcl(5)/ Tg(5)</v>
      </c>
      <c r="M31" s="91">
        <f>LOOKUP(biasa2[[#This Row],[NO]],biasa1[NO],biasa1[JUMLAH])</f>
        <v>10</v>
      </c>
      <c r="N31" s="91" t="str">
        <f>LOOKUP(biasa2[[#This Row],[NO]],biasa1[NO],biasa1[SATUAN])</f>
        <v>120 ls</v>
      </c>
    </row>
    <row r="32" spans="1:14" ht="20.100000000000001" customHeight="1">
      <c r="A32" s="87">
        <f>IF(biasa1[[#This Row],[JUMLAH]]&gt;0,COUNT(A$3:$A31)+1,"")</f>
        <v>28</v>
      </c>
      <c r="B32" s="88" t="s">
        <v>34</v>
      </c>
      <c r="C32" s="87">
        <f>IF(biasa1[[#This Row],[BARU]]="",biasa1[[#This Row],[JUMLAH AWAL]],biasa1[[#This Row],[BARU]])</f>
        <v>10</v>
      </c>
      <c r="D32" s="87" t="s">
        <v>33</v>
      </c>
      <c r="E32" s="87">
        <v>10</v>
      </c>
      <c r="F32" s="87"/>
      <c r="G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" s="90"/>
      <c r="I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" s="91">
        <f>LOOKUP(ROW(K32)-ROWS($K$1:$K$3),biasa1[NO])</f>
        <v>29</v>
      </c>
      <c r="L32" s="77" t="str">
        <f>LOOKUP(biasa2[[#This Row],[NO]],biasa1[NO],biasa1[NAMA])</f>
        <v>Address Magnit Pkc Bsr (lie)</v>
      </c>
      <c r="M32" s="91">
        <f>LOOKUP(biasa2[[#This Row],[NO]],biasa1[NO],biasa1[JUMLAH])</f>
        <v>9</v>
      </c>
      <c r="N32" s="91" t="str">
        <f>LOOKUP(biasa2[[#This Row],[NO]],biasa1[NO],biasa1[SATUAN])</f>
        <v>96 ls</v>
      </c>
    </row>
    <row r="33" spans="1:14" ht="20.100000000000001" customHeight="1">
      <c r="A33" s="87">
        <f>IF(biasa1[[#This Row],[JUMLAH]]&gt;0,COUNT(A$3:$A32)+1,"")</f>
        <v>29</v>
      </c>
      <c r="B33" s="88" t="s">
        <v>35</v>
      </c>
      <c r="C33" s="87">
        <f>IF(biasa1[[#This Row],[BARU]]="",biasa1[[#This Row],[JUMLAH AWAL]],biasa1[[#This Row],[BARU]])</f>
        <v>9</v>
      </c>
      <c r="D33" s="87" t="s">
        <v>36</v>
      </c>
      <c r="E33" s="87">
        <v>9</v>
      </c>
      <c r="F33" s="87"/>
      <c r="G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" s="90"/>
      <c r="I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" s="91">
        <f>LOOKUP(ROW(K33)-ROWS($K$1:$K$3),biasa1[NO])</f>
        <v>30</v>
      </c>
      <c r="L33" s="77" t="str">
        <f>LOOKUP(biasa2[[#This Row],[NO]],biasa1[NO],biasa1[NAMA])</f>
        <v>Address Magnit Pkc Bsr (mmas)</v>
      </c>
      <c r="M33" s="91">
        <f>LOOKUP(biasa2[[#This Row],[NO]],biasa1[NO],biasa1[JUMLAH])</f>
        <v>1</v>
      </c>
      <c r="N33" s="91" t="str">
        <f>LOOKUP(biasa2[[#This Row],[NO]],biasa1[NO],biasa1[SATUAN])</f>
        <v>1000 pc</v>
      </c>
    </row>
    <row r="34" spans="1:14" ht="20.100000000000001" customHeight="1">
      <c r="A34" s="87">
        <f>IF(biasa1[[#This Row],[JUMLAH]]&gt;0,COUNT(A$3:$A33)+1,"")</f>
        <v>30</v>
      </c>
      <c r="B34" s="88" t="s">
        <v>37</v>
      </c>
      <c r="C34" s="87">
        <f>IF(biasa1[[#This Row],[BARU]]="",biasa1[[#This Row],[JUMLAH AWAL]],biasa1[[#This Row],[BARU]])</f>
        <v>1</v>
      </c>
      <c r="D34" s="87" t="s">
        <v>38</v>
      </c>
      <c r="E34" s="87">
        <v>1</v>
      </c>
      <c r="F34" s="87"/>
      <c r="G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" s="90"/>
      <c r="I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" s="91">
        <f>LOOKUP(ROW(K34)-ROWS($K$1:$K$3),biasa1[NO])</f>
        <v>31</v>
      </c>
      <c r="L34" s="77" t="str">
        <f>LOOKUP(biasa2[[#This Row],[NO]],biasa1[NO],biasa1[NAMA])</f>
        <v>Address Magnit Tal Hk(3)/ BR(2) Bsr</v>
      </c>
      <c r="M34" s="91">
        <f>LOOKUP(biasa2[[#This Row],[NO]],biasa1[NO],biasa1[JUMLAH])</f>
        <v>5</v>
      </c>
      <c r="N34" s="91" t="str">
        <f>LOOKUP(biasa2[[#This Row],[NO]],biasa1[NO],biasa1[SATUAN])</f>
        <v>60 ls</v>
      </c>
    </row>
    <row r="35" spans="1:14" ht="20.100000000000001" customHeight="1">
      <c r="A35" s="87">
        <f>IF(biasa1[[#This Row],[JUMLAH]]&gt;0,COUNT(A$3:$A34)+1,"")</f>
        <v>31</v>
      </c>
      <c r="B35" s="88" t="s">
        <v>39</v>
      </c>
      <c r="C35" s="87">
        <f>IF(biasa1[[#This Row],[BARU]]="",biasa1[[#This Row],[JUMLAH AWAL]],biasa1[[#This Row],[BARU]])</f>
        <v>5</v>
      </c>
      <c r="D35" s="87" t="s">
        <v>40</v>
      </c>
      <c r="E35" s="87">
        <v>5</v>
      </c>
      <c r="F35" s="87"/>
      <c r="G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" s="90"/>
      <c r="I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" s="91">
        <f>LOOKUP(ROW(K35)-ROWS($K$1:$K$3),biasa1[NO])</f>
        <v>32</v>
      </c>
      <c r="L35" s="77" t="str">
        <f>LOOKUP(biasa2[[#This Row],[NO]],biasa1[NO],biasa1[NAMA])</f>
        <v>Address Magnit Tam Hk(6)/ DNY(4)/ BR(6) Bsr</v>
      </c>
      <c r="M35" s="91">
        <f>LOOKUP(biasa2[[#This Row],[NO]],biasa1[NO],biasa1[JUMLAH])</f>
        <v>16</v>
      </c>
      <c r="N35" s="91" t="str">
        <f>LOOKUP(biasa2[[#This Row],[NO]],biasa1[NO],biasa1[SATUAN])</f>
        <v>60 ls</v>
      </c>
    </row>
    <row r="36" spans="1:14" ht="20.100000000000001" customHeight="1">
      <c r="A36" s="87">
        <f>IF(biasa1[[#This Row],[JUMLAH]]&gt;0,COUNT(A$3:$A35)+1,"")</f>
        <v>32</v>
      </c>
      <c r="B36" s="88" t="s">
        <v>41</v>
      </c>
      <c r="C36" s="87">
        <f>IF(biasa1[[#This Row],[BARU]]="",biasa1[[#This Row],[JUMLAH AWAL]],biasa1[[#This Row],[BARU]])</f>
        <v>16</v>
      </c>
      <c r="D36" s="87" t="s">
        <v>40</v>
      </c>
      <c r="E36" s="87">
        <v>16</v>
      </c>
      <c r="F36" s="87"/>
      <c r="G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" s="90"/>
      <c r="I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" s="91">
        <f>LOOKUP(ROW(K36)-ROWS($K$1:$K$3),biasa1[NO])</f>
        <v>33</v>
      </c>
      <c r="L36" s="77" t="str">
        <f>LOOKUP(biasa2[[#This Row],[NO]],biasa1[NO],biasa1[NAMA])</f>
        <v>Address Magnit Tg WTP</v>
      </c>
      <c r="M36" s="91">
        <f>LOOKUP(biasa2[[#This Row],[NO]],biasa1[NO],biasa1[JUMLAH])</f>
        <v>1</v>
      </c>
      <c r="N36" s="91" t="str">
        <f>LOOKUP(biasa2[[#This Row],[NO]],biasa1[NO],biasa1[SATUAN])</f>
        <v>120 ls</v>
      </c>
    </row>
    <row r="37" spans="1:14" ht="20.100000000000001" customHeight="1">
      <c r="A37" s="87">
        <f>IF(biasa1[[#This Row],[JUMLAH]]&gt;0,COUNT(A$3:$A36)+1,"")</f>
        <v>33</v>
      </c>
      <c r="B37" s="88" t="s">
        <v>42</v>
      </c>
      <c r="C37" s="87">
        <f>IF(biasa1[[#This Row],[BARU]]="",biasa1[[#This Row],[JUMLAH AWAL]],biasa1[[#This Row],[BARU]])</f>
        <v>1</v>
      </c>
      <c r="D37" s="87" t="s">
        <v>33</v>
      </c>
      <c r="E37" s="87">
        <v>1</v>
      </c>
      <c r="F37" s="87"/>
      <c r="G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" s="90"/>
      <c r="I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" s="91">
        <f>LOOKUP(ROW(K37)-ROWS($K$1:$K$3),biasa1[NO])</f>
        <v>34</v>
      </c>
      <c r="L37" s="77" t="str">
        <f>LOOKUP(biasa2[[#This Row],[NO]],biasa1[NO],biasa1[NAMA])</f>
        <v>Address Telp 3 Dimensi mobil/ Barbie (128)</v>
      </c>
      <c r="M37" s="91">
        <f>LOOKUP(biasa2[[#This Row],[NO]],biasa1[NO],biasa1[JUMLAH])</f>
        <v>1</v>
      </c>
      <c r="N37" s="91" t="str">
        <f>LOOKUP(biasa2[[#This Row],[NO]],biasa1[NO],biasa1[SATUAN])</f>
        <v>20 ls</v>
      </c>
    </row>
    <row r="38" spans="1:14" ht="20.100000000000001" customHeight="1">
      <c r="A38" s="87">
        <f>IF(biasa1[[#This Row],[JUMLAH]]&gt;0,COUNT(A$3:$A37)+1,"")</f>
        <v>34</v>
      </c>
      <c r="B38" s="88" t="s">
        <v>43</v>
      </c>
      <c r="C38" s="87">
        <f>IF(biasa1[[#This Row],[BARU]]="",biasa1[[#This Row],[JUMLAH AWAL]],biasa1[[#This Row],[BARU]])</f>
        <v>1</v>
      </c>
      <c r="D38" s="87" t="s">
        <v>1</v>
      </c>
      <c r="E38" s="87">
        <v>1</v>
      </c>
      <c r="F38" s="87"/>
      <c r="G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" s="90"/>
      <c r="I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" s="91">
        <f>LOOKUP(ROW(K38)-ROWS($K$1:$K$3),biasa1[NO])</f>
        <v>35</v>
      </c>
      <c r="L38" s="77" t="str">
        <f>LOOKUP(biasa2[[#This Row],[NO]],biasa1[NO],biasa1[NAMA])</f>
        <v>Address Telp Mmoro A-060/ 8016(1)/ A-062/ 8012(1)</v>
      </c>
      <c r="M38" s="91">
        <f>LOOKUP(biasa2[[#This Row],[NO]],biasa1[NO],biasa1[JUMLAH])</f>
        <v>2</v>
      </c>
      <c r="N38" s="91" t="str">
        <f>LOOKUP(biasa2[[#This Row],[NO]],biasa1[NO],biasa1[SATUAN])</f>
        <v>90 ls</v>
      </c>
    </row>
    <row r="39" spans="1:14" ht="20.100000000000001" customHeight="1">
      <c r="A39" s="87">
        <f>IF(biasa1[[#This Row],[JUMLAH]]&gt;0,COUNT(A$3:$A38)+1,"")</f>
        <v>35</v>
      </c>
      <c r="B39" s="88" t="s">
        <v>44</v>
      </c>
      <c r="C39" s="87">
        <f>IF(biasa1[[#This Row],[BARU]]="",biasa1[[#This Row],[JUMLAH AWAL]],biasa1[[#This Row],[BARU]])</f>
        <v>2</v>
      </c>
      <c r="D39" s="87" t="s">
        <v>45</v>
      </c>
      <c r="E39" s="87">
        <v>2</v>
      </c>
      <c r="F39" s="87"/>
      <c r="G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" s="90"/>
      <c r="I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" s="91">
        <f>LOOKUP(ROW(K39)-ROWS($K$1:$K$3),biasa1[NO])</f>
        <v>36</v>
      </c>
      <c r="L39" s="77" t="str">
        <f>LOOKUP(biasa2[[#This Row],[NO]],biasa1[NO],biasa1[NAMA])</f>
        <v>Agenda 082/ 90k no 8390</v>
      </c>
      <c r="M39" s="91">
        <f>LOOKUP(biasa2[[#This Row],[NO]],biasa1[NO],biasa1[JUMLAH])</f>
        <v>2</v>
      </c>
      <c r="N39" s="91" t="str">
        <f>LOOKUP(biasa2[[#This Row],[NO]],biasa1[NO],biasa1[SATUAN])</f>
        <v>380 pc</v>
      </c>
    </row>
    <row r="40" spans="1:14" ht="20.100000000000001" customHeight="1">
      <c r="A40" s="87">
        <f>IF(biasa1[[#This Row],[JUMLAH]]&gt;0,COUNT(A$3:$A39)+1,"")</f>
        <v>36</v>
      </c>
      <c r="B40" s="88" t="s">
        <v>46</v>
      </c>
      <c r="C40" s="87">
        <f>IF(biasa1[[#This Row],[BARU]]="",biasa1[[#This Row],[JUMLAH AWAL]],biasa1[[#This Row],[BARU]])</f>
        <v>2</v>
      </c>
      <c r="D40" s="87" t="s">
        <v>47</v>
      </c>
      <c r="E40" s="87">
        <v>3</v>
      </c>
      <c r="F40" s="87">
        <v>2</v>
      </c>
      <c r="G40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0" s="90"/>
      <c r="I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0" s="91">
        <f>LOOKUP(ROW(K40)-ROWS($K$1:$K$3),biasa1[NO])</f>
        <v>37</v>
      </c>
      <c r="L40" s="77" t="str">
        <f>LOOKUP(biasa2[[#This Row],[NO]],biasa1[NO],biasa1[NAMA])</f>
        <v>Agenda 1601</v>
      </c>
      <c r="M40" s="91">
        <f>LOOKUP(biasa2[[#This Row],[NO]],biasa1[NO],biasa1[JUMLAH])</f>
        <v>1</v>
      </c>
      <c r="N40" s="91" t="str">
        <f>LOOKUP(biasa2[[#This Row],[NO]],biasa1[NO],biasa1[SATUAN])</f>
        <v>270 pc</v>
      </c>
    </row>
    <row r="41" spans="1:14" ht="20.100000000000001" customHeight="1">
      <c r="A41" s="87">
        <f>IF(biasa1[[#This Row],[JUMLAH]]&gt;0,COUNT(A$3:$A40)+1,"")</f>
        <v>37</v>
      </c>
      <c r="B41" s="88" t="s">
        <v>48</v>
      </c>
      <c r="C41" s="87">
        <f>IF(biasa1[[#This Row],[BARU]]="",biasa1[[#This Row],[JUMLAH AWAL]],biasa1[[#This Row],[BARU]])</f>
        <v>1</v>
      </c>
      <c r="D41" s="87" t="s">
        <v>49</v>
      </c>
      <c r="E41" s="87">
        <v>1</v>
      </c>
      <c r="F41" s="87"/>
      <c r="G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" s="90"/>
      <c r="I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" s="91">
        <f>LOOKUP(ROW(K41)-ROWS($K$1:$K$3),biasa1[NO])</f>
        <v>38</v>
      </c>
      <c r="L41" s="77" t="str">
        <f>LOOKUP(biasa2[[#This Row],[NO]],biasa1[NO],biasa1[NAMA])</f>
        <v>Agenda 22k (BA 22k)</v>
      </c>
      <c r="M41" s="91">
        <f>LOOKUP(biasa2[[#This Row],[NO]],biasa1[NO],biasa1[JUMLAH])</f>
        <v>2</v>
      </c>
      <c r="N41" s="91" t="str">
        <f>LOOKUP(biasa2[[#This Row],[NO]],biasa1[NO],biasa1[SATUAN])</f>
        <v>160 pc</v>
      </c>
    </row>
    <row r="42" spans="1:14" ht="20.100000000000001" customHeight="1">
      <c r="A42" s="87">
        <f>IF(biasa1[[#This Row],[JUMLAH]]&gt;0,COUNT(A$3:$A41)+1,"")</f>
        <v>38</v>
      </c>
      <c r="B42" s="88" t="s">
        <v>50</v>
      </c>
      <c r="C42" s="87">
        <f>IF(biasa1[[#This Row],[BARU]]="",biasa1[[#This Row],[JUMLAH AWAL]],biasa1[[#This Row],[BARU]])</f>
        <v>2</v>
      </c>
      <c r="D42" s="87" t="s">
        <v>51</v>
      </c>
      <c r="E42" s="87">
        <v>2</v>
      </c>
      <c r="F42" s="87"/>
      <c r="G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" s="90"/>
      <c r="I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" s="91">
        <f>LOOKUP(ROW(K42)-ROWS($K$1:$K$3),biasa1[NO])</f>
        <v>39</v>
      </c>
      <c r="L42" s="77" t="str">
        <f>LOOKUP(biasa2[[#This Row],[NO]],biasa1[NO],biasa1[NAMA])</f>
        <v>Agenda 2960</v>
      </c>
      <c r="M42" s="91">
        <f>LOOKUP(biasa2[[#This Row],[NO]],biasa1[NO],biasa1[JUMLAH])</f>
        <v>3</v>
      </c>
      <c r="N42" s="91">
        <f>LOOKUP(biasa2[[#This Row],[NO]],biasa1[NO],biasa1[SATUAN])</f>
        <v>260</v>
      </c>
    </row>
    <row r="43" spans="1:14" ht="20.100000000000001" customHeight="1">
      <c r="A43" s="87">
        <f>IF(biasa1[[#This Row],[JUMLAH]]&gt;0,COUNT(A$3:$A42)+1,"")</f>
        <v>39</v>
      </c>
      <c r="B43" s="88" t="s">
        <v>52</v>
      </c>
      <c r="C43" s="87">
        <f>IF(biasa1[[#This Row],[BARU]]="",biasa1[[#This Row],[JUMLAH AWAL]],biasa1[[#This Row],[BARU]])</f>
        <v>3</v>
      </c>
      <c r="D43" s="87">
        <v>260</v>
      </c>
      <c r="E43" s="87">
        <v>3</v>
      </c>
      <c r="F43" s="87"/>
      <c r="G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" s="90"/>
      <c r="I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" s="91">
        <f>LOOKUP(ROW(K43)-ROWS($K$1:$K$3),biasa1[NO])</f>
        <v>40</v>
      </c>
      <c r="L43" s="77" t="str">
        <f>LOOKUP(biasa2[[#This Row],[NO]],biasa1[NO],biasa1[NAMA])</f>
        <v>Agenda 32k (BA 32k) Kunci B</v>
      </c>
      <c r="M43" s="91">
        <f>LOOKUP(biasa2[[#This Row],[NO]],biasa1[NO],biasa1[JUMLAH])</f>
        <v>2</v>
      </c>
      <c r="N43" s="91" t="str">
        <f>LOOKUP(biasa2[[#This Row],[NO]],biasa1[NO],biasa1[SATUAN])</f>
        <v>300 pc</v>
      </c>
    </row>
    <row r="44" spans="1:14" ht="20.100000000000001" customHeight="1">
      <c r="A44" s="87">
        <f>IF(biasa1[[#This Row],[JUMLAH]]&gt;0,COUNT(A$3:$A43)+1,"")</f>
        <v>40</v>
      </c>
      <c r="B44" s="88" t="s">
        <v>53</v>
      </c>
      <c r="C44" s="87">
        <f>IF(biasa1[[#This Row],[BARU]]="",biasa1[[#This Row],[JUMLAH AWAL]],biasa1[[#This Row],[BARU]])</f>
        <v>2</v>
      </c>
      <c r="D44" s="87" t="s">
        <v>54</v>
      </c>
      <c r="E44" s="87">
        <v>2</v>
      </c>
      <c r="F44" s="87"/>
      <c r="G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" s="90"/>
      <c r="I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" s="91">
        <f>LOOKUP(ROW(K44)-ROWS($K$1:$K$3),biasa1[NO])</f>
        <v>41</v>
      </c>
      <c r="L44" s="77" t="str">
        <f>LOOKUP(biasa2[[#This Row],[NO]],biasa1[NO],biasa1[NAMA])</f>
        <v>Agenda 5212</v>
      </c>
      <c r="M44" s="91">
        <f>LOOKUP(biasa2[[#This Row],[NO]],biasa1[NO],biasa1[JUMLAH])</f>
        <v>1</v>
      </c>
      <c r="N44" s="91">
        <f>LOOKUP(biasa2[[#This Row],[NO]],biasa1[NO],biasa1[SATUAN])</f>
        <v>0</v>
      </c>
    </row>
    <row r="45" spans="1:14" ht="20.100000000000001" customHeight="1">
      <c r="A45" s="87">
        <f>IF(biasa1[[#This Row],[JUMLAH]]&gt;0,COUNT(A$3:$A44)+1,"")</f>
        <v>41</v>
      </c>
      <c r="B45" s="88" t="s">
        <v>55</v>
      </c>
      <c r="C45" s="87">
        <f>IF(biasa1[[#This Row],[BARU]]="",biasa1[[#This Row],[JUMLAH AWAL]],biasa1[[#This Row],[BARU]])</f>
        <v>1</v>
      </c>
      <c r="D45" s="87"/>
      <c r="E45" s="87">
        <v>1</v>
      </c>
      <c r="F45" s="87"/>
      <c r="G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" s="90"/>
      <c r="I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" s="91">
        <f>LOOKUP(ROW(K45)-ROWS($K$1:$K$3),biasa1[NO])</f>
        <v>42</v>
      </c>
      <c r="L45" s="77" t="str">
        <f>LOOKUP(biasa2[[#This Row],[NO]],biasa1[NO],biasa1[NAMA])</f>
        <v>Agenda 5325</v>
      </c>
      <c r="M45" s="91">
        <f>LOOKUP(biasa2[[#This Row],[NO]],biasa1[NO],biasa1[JUMLAH])</f>
        <v>1</v>
      </c>
      <c r="N45" s="91" t="str">
        <f>LOOKUP(biasa2[[#This Row],[NO]],biasa1[NO],biasa1[SATUAN])</f>
        <v>270 pc</v>
      </c>
    </row>
    <row r="46" spans="1:14" ht="20.100000000000001" customHeight="1">
      <c r="A46" s="87">
        <f>IF(biasa1[[#This Row],[JUMLAH]]&gt;0,COUNT(A$3:$A45)+1,"")</f>
        <v>42</v>
      </c>
      <c r="B46" s="88" t="s">
        <v>56</v>
      </c>
      <c r="C46" s="87">
        <f>IF(biasa1[[#This Row],[BARU]]="",biasa1[[#This Row],[JUMLAH AWAL]],biasa1[[#This Row],[BARU]])</f>
        <v>1</v>
      </c>
      <c r="D46" s="87" t="s">
        <v>49</v>
      </c>
      <c r="E46" s="87">
        <v>1</v>
      </c>
      <c r="F46" s="87"/>
      <c r="G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" s="90"/>
      <c r="I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" s="91">
        <f>LOOKUP(ROW(K46)-ROWS($K$1:$K$3),biasa1[NO])</f>
        <v>43</v>
      </c>
      <c r="L46" s="77" t="str">
        <f>LOOKUP(biasa2[[#This Row],[NO]],biasa1[NO],biasa1[NAMA])</f>
        <v>Agenda 6212(3)/ 6213(1)</v>
      </c>
      <c r="M46" s="91">
        <f>LOOKUP(biasa2[[#This Row],[NO]],biasa1[NO],biasa1[JUMLAH])</f>
        <v>4</v>
      </c>
      <c r="N46" s="91" t="str">
        <f>LOOKUP(biasa2[[#This Row],[NO]],biasa1[NO],biasa1[SATUAN])</f>
        <v>200 pc</v>
      </c>
    </row>
    <row r="47" spans="1:14" ht="20.100000000000001" customHeight="1">
      <c r="A47" s="87">
        <f>IF(biasa1[[#This Row],[JUMLAH]]&gt;0,COUNT(A$3:$A46)+1,"")</f>
        <v>43</v>
      </c>
      <c r="B47" s="88" t="s">
        <v>57</v>
      </c>
      <c r="C47" s="87">
        <f>IF(biasa1[[#This Row],[BARU]]="",biasa1[[#This Row],[JUMLAH AWAL]],biasa1[[#This Row],[BARU]])</f>
        <v>4</v>
      </c>
      <c r="D47" s="87" t="s">
        <v>58</v>
      </c>
      <c r="E47" s="87">
        <v>4</v>
      </c>
      <c r="F47" s="87"/>
      <c r="G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" s="90"/>
      <c r="I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" s="91">
        <f>LOOKUP(ROW(K47)-ROWS($K$1:$K$3),biasa1[NO])</f>
        <v>44</v>
      </c>
      <c r="L47" s="77" t="str">
        <f>LOOKUP(biasa2[[#This Row],[NO]],biasa1[NO],biasa1[NAMA])</f>
        <v>Agenda Botega K</v>
      </c>
      <c r="M47" s="91">
        <f>LOOKUP(biasa2[[#This Row],[NO]],biasa1[NO],biasa1[JUMLAH])</f>
        <v>2</v>
      </c>
      <c r="N47" s="91" t="str">
        <f>LOOKUP(biasa2[[#This Row],[NO]],biasa1[NO],biasa1[SATUAN])</f>
        <v>270 pc</v>
      </c>
    </row>
    <row r="48" spans="1:14" ht="20.100000000000001" customHeight="1">
      <c r="A48" s="87">
        <f>IF(biasa1[[#This Row],[JUMLAH]]&gt;0,COUNT(A$3:$A47)+1,"")</f>
        <v>44</v>
      </c>
      <c r="B48" s="88" t="s">
        <v>59</v>
      </c>
      <c r="C48" s="87">
        <f>IF(biasa1[[#This Row],[BARU]]="",biasa1[[#This Row],[JUMLAH AWAL]],biasa1[[#This Row],[BARU]])</f>
        <v>2</v>
      </c>
      <c r="D48" s="87" t="s">
        <v>49</v>
      </c>
      <c r="E48" s="87">
        <v>2</v>
      </c>
      <c r="F48" s="87"/>
      <c r="G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" s="90"/>
      <c r="I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" s="91">
        <f>LOOKUP(ROW(K48)-ROWS($K$1:$K$3),biasa1[NO])</f>
        <v>45</v>
      </c>
      <c r="L48" s="77" t="str">
        <f>LOOKUP(biasa2[[#This Row],[NO]],biasa1[NO],biasa1[NAMA])</f>
        <v>Agenda JB 2932</v>
      </c>
      <c r="M48" s="91">
        <f>LOOKUP(biasa2[[#This Row],[NO]],biasa1[NO],biasa1[JUMLAH])</f>
        <v>4</v>
      </c>
      <c r="N48" s="91" t="str">
        <f>LOOKUP(biasa2[[#This Row],[NO]],biasa1[NO],biasa1[SATUAN])</f>
        <v>160 pc</v>
      </c>
    </row>
    <row r="49" spans="1:14" ht="20.100000000000001" customHeight="1">
      <c r="A49" s="87">
        <f>IF(biasa1[[#This Row],[JUMLAH]]&gt;0,COUNT(A$3:$A48)+1,"")</f>
        <v>45</v>
      </c>
      <c r="B49" s="88" t="s">
        <v>60</v>
      </c>
      <c r="C49" s="87">
        <f>IF(biasa1[[#This Row],[BARU]]="",biasa1[[#This Row],[JUMLAH AWAL]],biasa1[[#This Row],[BARU]])</f>
        <v>4</v>
      </c>
      <c r="D49" s="87" t="s">
        <v>51</v>
      </c>
      <c r="E49" s="87">
        <v>4</v>
      </c>
      <c r="F49" s="87"/>
      <c r="G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" s="90"/>
      <c r="I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" s="91">
        <f>LOOKUP(ROW(K49)-ROWS($K$1:$K$3),biasa1[NO])</f>
        <v>46</v>
      </c>
      <c r="L49" s="77" t="str">
        <f>LOOKUP(biasa2[[#This Row],[NO]],biasa1[NO],biasa1[NAMA])</f>
        <v>Agenda JB 6132</v>
      </c>
      <c r="M49" s="91">
        <f>LOOKUP(biasa2[[#This Row],[NO]],biasa1[NO],biasa1[JUMLAH])</f>
        <v>2</v>
      </c>
      <c r="N49" s="91" t="str">
        <f>LOOKUP(biasa2[[#This Row],[NO]],biasa1[NO],biasa1[SATUAN])</f>
        <v>160 pc</v>
      </c>
    </row>
    <row r="50" spans="1:14" ht="20.100000000000001" customHeight="1">
      <c r="A50" s="87">
        <f>IF(biasa1[[#This Row],[JUMLAH]]&gt;0,COUNT(A$3:$A49)+1,"")</f>
        <v>46</v>
      </c>
      <c r="B50" s="88" t="s">
        <v>61</v>
      </c>
      <c r="C50" s="87">
        <f>IF(biasa1[[#This Row],[BARU]]="",biasa1[[#This Row],[JUMLAH AWAL]],biasa1[[#This Row],[BARU]])</f>
        <v>2</v>
      </c>
      <c r="D50" s="87" t="s">
        <v>51</v>
      </c>
      <c r="E50" s="87">
        <v>2</v>
      </c>
      <c r="F50" s="87"/>
      <c r="G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" s="90"/>
      <c r="I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" s="91">
        <f>LOOKUP(ROW(K50)-ROWS($K$1:$K$3),biasa1[NO])</f>
        <v>47</v>
      </c>
      <c r="L50" s="77" t="str">
        <f>LOOKUP(biasa2[[#This Row],[NO]],biasa1[NO],biasa1[NAMA])</f>
        <v>Agenda JB 6160/ 60k</v>
      </c>
      <c r="M50" s="91">
        <f>LOOKUP(biasa2[[#This Row],[NO]],biasa1[NO],biasa1[JUMLAH])</f>
        <v>1</v>
      </c>
      <c r="N50" s="91">
        <f>LOOKUP(biasa2[[#This Row],[NO]],biasa1[NO],biasa1[SATUAN])</f>
        <v>254</v>
      </c>
    </row>
    <row r="51" spans="1:14" ht="20.100000000000001" customHeight="1">
      <c r="A51" s="87">
        <f>IF(biasa1[[#This Row],[JUMLAH]]&gt;0,COUNT(A$3:$A50)+1,"")</f>
        <v>47</v>
      </c>
      <c r="B51" s="88" t="s">
        <v>62</v>
      </c>
      <c r="C51" s="87">
        <f>IF(biasa1[[#This Row],[BARU]]="",biasa1[[#This Row],[JUMLAH AWAL]],biasa1[[#This Row],[BARU]])</f>
        <v>1</v>
      </c>
      <c r="D51" s="87">
        <v>254</v>
      </c>
      <c r="E51" s="87">
        <v>1</v>
      </c>
      <c r="F51" s="87"/>
      <c r="G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" s="90"/>
      <c r="I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" s="91">
        <f>LOOKUP(ROW(K51)-ROWS($K$1:$K$3),biasa1[NO])</f>
        <v>48</v>
      </c>
      <c r="L51" s="77" t="str">
        <f>LOOKUP(biasa2[[#This Row],[NO]],biasa1[NO],biasa1[NAMA])</f>
        <v>Alphabet huruf ABC 8714</v>
      </c>
      <c r="M51" s="91">
        <f>LOOKUP(biasa2[[#This Row],[NO]],biasa1[NO],biasa1[JUMLAH])</f>
        <v>7</v>
      </c>
      <c r="N51" s="91" t="str">
        <f>LOOKUP(biasa2[[#This Row],[NO]],biasa1[NO],biasa1[SATUAN])</f>
        <v>456 pc</v>
      </c>
    </row>
    <row r="52" spans="1:14" ht="20.100000000000001" customHeight="1">
      <c r="A52" s="87">
        <f>IF(biasa1[[#This Row],[JUMLAH]]&gt;0,COUNT(A$3:$A51)+1,"")</f>
        <v>48</v>
      </c>
      <c r="B52" s="88" t="s">
        <v>63</v>
      </c>
      <c r="C52" s="87">
        <f>IF(biasa1[[#This Row],[BARU]]="",biasa1[[#This Row],[JUMLAH AWAL]],biasa1[[#This Row],[BARU]])</f>
        <v>7</v>
      </c>
      <c r="D52" s="87" t="s">
        <v>64</v>
      </c>
      <c r="E52" s="87">
        <v>7</v>
      </c>
      <c r="F52" s="87"/>
      <c r="G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" s="90"/>
      <c r="I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" s="91">
        <f>LOOKUP(ROW(K52)-ROWS($K$1:$K$3),biasa1[NO])</f>
        <v>49</v>
      </c>
      <c r="L52" s="77" t="str">
        <f>LOOKUP(biasa2[[#This Row],[NO]],biasa1[NO],biasa1[NAMA])</f>
        <v>Alphabet Huruf ABC 8715</v>
      </c>
      <c r="M52" s="91">
        <f>LOOKUP(biasa2[[#This Row],[NO]],biasa1[NO],biasa1[JUMLAH])</f>
        <v>7</v>
      </c>
      <c r="N52" s="91" t="str">
        <f>LOOKUP(biasa2[[#This Row],[NO]],biasa1[NO],biasa1[SATUAN])</f>
        <v>456 pc</v>
      </c>
    </row>
    <row r="53" spans="1:14" ht="20.100000000000001" customHeight="1">
      <c r="A53" s="87">
        <f>IF(biasa1[[#This Row],[JUMLAH]]&gt;0,COUNT(A$3:$A52)+1,"")</f>
        <v>49</v>
      </c>
      <c r="B53" s="88" t="s">
        <v>65</v>
      </c>
      <c r="C53" s="87">
        <f>IF(biasa1[[#This Row],[BARU]]="",biasa1[[#This Row],[JUMLAH AWAL]],biasa1[[#This Row],[BARU]])</f>
        <v>7</v>
      </c>
      <c r="D53" s="87" t="s">
        <v>64</v>
      </c>
      <c r="E53" s="87">
        <v>7</v>
      </c>
      <c r="F53" s="87"/>
      <c r="G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" s="90"/>
      <c r="I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" s="91">
        <f>LOOKUP(ROW(K53)-ROWS($K$1:$K$3),biasa1[NO])</f>
        <v>50</v>
      </c>
      <c r="L53" s="77" t="str">
        <f>LOOKUP(biasa2[[#This Row],[NO]],biasa1[NO],biasa1[NAMA])</f>
        <v>Alphabet Magnetic letter/ Huruf</v>
      </c>
      <c r="M53" s="91">
        <f>LOOKUP(biasa2[[#This Row],[NO]],biasa1[NO],biasa1[JUMLAH])</f>
        <v>21</v>
      </c>
      <c r="N53" s="91" t="str">
        <f>LOOKUP(biasa2[[#This Row],[NO]],biasa1[NO],biasa1[SATUAN])</f>
        <v>400 pc</v>
      </c>
    </row>
    <row r="54" spans="1:14" ht="20.100000000000001" customHeight="1">
      <c r="A54" s="87">
        <f>IF(biasa1[[#This Row],[JUMLAH]]&gt;0,COUNT(A$3:$A53)+1,"")</f>
        <v>50</v>
      </c>
      <c r="B54" s="88" t="s">
        <v>66</v>
      </c>
      <c r="C54" s="87">
        <f>IF(biasa1[[#This Row],[BARU]]="",biasa1[[#This Row],[JUMLAH AWAL]],biasa1[[#This Row],[BARU]])</f>
        <v>21</v>
      </c>
      <c r="D54" s="87" t="s">
        <v>67</v>
      </c>
      <c r="E54" s="87">
        <v>21</v>
      </c>
      <c r="F54" s="87"/>
      <c r="G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" s="90"/>
      <c r="I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" s="91">
        <f>LOOKUP(ROW(K54)-ROWS($K$1:$K$3),biasa1[NO])</f>
        <v>51</v>
      </c>
      <c r="L54" s="77" t="str">
        <f>LOOKUP(biasa2[[#This Row],[NO]],biasa1[NO],biasa1[NAMA])</f>
        <v>Alphabet Magnetic number/ Angka</v>
      </c>
      <c r="M54" s="91">
        <f>LOOKUP(biasa2[[#This Row],[NO]],biasa1[NO],biasa1[JUMLAH])</f>
        <v>25</v>
      </c>
      <c r="N54" s="91" t="str">
        <f>LOOKUP(biasa2[[#This Row],[NO]],biasa1[NO],biasa1[SATUAN])</f>
        <v>400 pc</v>
      </c>
    </row>
    <row r="55" spans="1:14" ht="20.100000000000001" customHeight="1">
      <c r="A55" s="87">
        <f>IF(biasa1[[#This Row],[JUMLAH]]&gt;0,COUNT(A$3:$A54)+1,"")</f>
        <v>51</v>
      </c>
      <c r="B55" s="88" t="s">
        <v>68</v>
      </c>
      <c r="C55" s="87">
        <f>IF(biasa1[[#This Row],[BARU]]="",biasa1[[#This Row],[JUMLAH AWAL]],biasa1[[#This Row],[BARU]])</f>
        <v>25</v>
      </c>
      <c r="D55" s="87" t="s">
        <v>67</v>
      </c>
      <c r="E55" s="87">
        <v>25</v>
      </c>
      <c r="F55" s="87"/>
      <c r="G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" s="90"/>
      <c r="I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" s="91">
        <f>LOOKUP(ROW(K55)-ROWS($K$1:$K$3),biasa1[NO])</f>
        <v>52</v>
      </c>
      <c r="L55" s="77" t="str">
        <f>LOOKUP(biasa2[[#This Row],[NO]],biasa1[NO],biasa1[NAMA])</f>
        <v>Alphabet magnit Angka Ak 18/ 026</v>
      </c>
      <c r="M55" s="91">
        <f>LOOKUP(biasa2[[#This Row],[NO]],biasa1[NO],biasa1[JUMLAH])</f>
        <v>17</v>
      </c>
      <c r="N55" s="91" t="str">
        <f>LOOKUP(biasa2[[#This Row],[NO]],biasa1[NO],biasa1[SATUAN])</f>
        <v>400 pc</v>
      </c>
    </row>
    <row r="56" spans="1:14" ht="20.100000000000001" customHeight="1">
      <c r="A56" s="87">
        <f>IF(biasa1[[#This Row],[JUMLAH]]&gt;0,COUNT(A$3:$A55)+1,"")</f>
        <v>52</v>
      </c>
      <c r="B56" s="88" t="s">
        <v>69</v>
      </c>
      <c r="C56" s="87">
        <f>IF(biasa1[[#This Row],[BARU]]="",biasa1[[#This Row],[JUMLAH AWAL]],biasa1[[#This Row],[BARU]])</f>
        <v>17</v>
      </c>
      <c r="D56" s="87" t="s">
        <v>67</v>
      </c>
      <c r="E56" s="87">
        <v>17</v>
      </c>
      <c r="F56" s="87"/>
      <c r="G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" s="90"/>
      <c r="I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" s="91">
        <f>LOOKUP(ROW(K56)-ROWS($K$1:$K$3),biasa1[NO])</f>
        <v>53</v>
      </c>
      <c r="L56" s="77" t="str">
        <f>LOOKUP(biasa2[[#This Row],[NO]],biasa1[NO],biasa1[NAMA])</f>
        <v>Alphabet magnit Huruf Ak 17/ 005</v>
      </c>
      <c r="M56" s="91">
        <f>LOOKUP(biasa2[[#This Row],[NO]],biasa1[NO],biasa1[JUMLAH])</f>
        <v>19</v>
      </c>
      <c r="N56" s="91" t="str">
        <f>LOOKUP(biasa2[[#This Row],[NO]],biasa1[NO],biasa1[SATUAN])</f>
        <v>400 pc</v>
      </c>
    </row>
    <row r="57" spans="1:14" ht="20.100000000000001" customHeight="1">
      <c r="A57" s="87">
        <f>IF(biasa1[[#This Row],[JUMLAH]]&gt;0,COUNT(A$3:$A56)+1,"")</f>
        <v>53</v>
      </c>
      <c r="B57" s="88" t="s">
        <v>70</v>
      </c>
      <c r="C57" s="87">
        <f>IF(biasa1[[#This Row],[BARU]]="",biasa1[[#This Row],[JUMLAH AWAL]],biasa1[[#This Row],[BARU]])</f>
        <v>19</v>
      </c>
      <c r="D57" s="87" t="s">
        <v>67</v>
      </c>
      <c r="E57" s="87">
        <v>19</v>
      </c>
      <c r="F57" s="87"/>
      <c r="G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" s="90"/>
      <c r="I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" s="91">
        <f>LOOKUP(ROW(K57)-ROWS($K$1:$K$3),biasa1[NO])</f>
        <v>54</v>
      </c>
      <c r="L57" s="77" t="str">
        <f>LOOKUP(biasa2[[#This Row],[NO]],biasa1[NO],biasa1[NAMA])</f>
        <v>Amplop BE 55</v>
      </c>
      <c r="M57" s="91">
        <f>LOOKUP(biasa2[[#This Row],[NO]],biasa1[NO],biasa1[JUMLAH])</f>
        <v>4</v>
      </c>
      <c r="N57" s="91" t="str">
        <f>LOOKUP(biasa2[[#This Row],[NO]],biasa1[NO],biasa1[SATUAN])</f>
        <v>40 ls</v>
      </c>
    </row>
    <row r="58" spans="1:14" ht="20.100000000000001" customHeight="1">
      <c r="A58" s="87">
        <f>IF(biasa1[[#This Row],[JUMLAH]]&gt;0,COUNT(A$3:$A57)+1,"")</f>
        <v>54</v>
      </c>
      <c r="B58" s="88" t="s">
        <v>71</v>
      </c>
      <c r="C58" s="87">
        <f>IF(biasa1[[#This Row],[BARU]]="",biasa1[[#This Row],[JUMLAH AWAL]],biasa1[[#This Row],[BARU]])</f>
        <v>4</v>
      </c>
      <c r="D58" s="87" t="s">
        <v>72</v>
      </c>
      <c r="E58" s="87">
        <v>4</v>
      </c>
      <c r="F58" s="87"/>
      <c r="G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" s="90"/>
      <c r="I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" s="91">
        <f>LOOKUP(ROW(K58)-ROWS($K$1:$K$3),biasa1[NO])</f>
        <v>55</v>
      </c>
      <c r="L58" s="77" t="str">
        <f>LOOKUP(biasa2[[#This Row],[NO]],biasa1[NO],biasa1[NAMA])</f>
        <v>Amplop Data BT 53</v>
      </c>
      <c r="M58" s="91">
        <f>LOOKUP(biasa2[[#This Row],[NO]],biasa1[NO],biasa1[JUMLAH])</f>
        <v>3</v>
      </c>
      <c r="N58" s="91" t="str">
        <f>LOOKUP(biasa2[[#This Row],[NO]],biasa1[NO],biasa1[SATUAN])</f>
        <v>50 ls</v>
      </c>
    </row>
    <row r="59" spans="1:14" ht="20.100000000000001" customHeight="1">
      <c r="A59" s="87">
        <f>IF(biasa1[[#This Row],[JUMLAH]]&gt;0,COUNT(A$3:$A58)+1,"")</f>
        <v>55</v>
      </c>
      <c r="B59" s="88" t="s">
        <v>73</v>
      </c>
      <c r="C59" s="87">
        <f>IF(biasa1[[#This Row],[BARU]]="",biasa1[[#This Row],[JUMLAH AWAL]],biasa1[[#This Row],[BARU]])</f>
        <v>3</v>
      </c>
      <c r="D59" s="87" t="s">
        <v>27</v>
      </c>
      <c r="E59" s="87">
        <v>3</v>
      </c>
      <c r="F59" s="87"/>
      <c r="G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" s="90"/>
      <c r="I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" s="91">
        <f>LOOKUP(ROW(K59)-ROWS($K$1:$K$3),biasa1[NO])</f>
        <v>56</v>
      </c>
      <c r="L59" s="77" t="str">
        <f>LOOKUP(biasa2[[#This Row],[NO]],biasa1[NO],biasa1[NAMA])</f>
        <v>Amplop data gasta GD 57</v>
      </c>
      <c r="M59" s="91">
        <f>LOOKUP(biasa2[[#This Row],[NO]],biasa1[NO],biasa1[JUMLAH])</f>
        <v>2</v>
      </c>
      <c r="N59" s="91">
        <f>LOOKUP(biasa2[[#This Row],[NO]],biasa1[NO],biasa1[SATUAN])</f>
        <v>240</v>
      </c>
    </row>
    <row r="60" spans="1:14" ht="20.100000000000001" customHeight="1">
      <c r="A60" s="87">
        <f>IF(biasa1[[#This Row],[JUMLAH]]&gt;0,COUNT(A$3:$A59)+1,"")</f>
        <v>56</v>
      </c>
      <c r="B60" s="88" t="s">
        <v>74</v>
      </c>
      <c r="C60" s="87">
        <f>IF(biasa1[[#This Row],[BARU]]="",biasa1[[#This Row],[JUMLAH AWAL]],biasa1[[#This Row],[BARU]])</f>
        <v>2</v>
      </c>
      <c r="D60" s="87">
        <v>240</v>
      </c>
      <c r="E60" s="87">
        <v>2</v>
      </c>
      <c r="F60" s="87"/>
      <c r="G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" s="90"/>
      <c r="I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" s="91">
        <f>LOOKUP(ROW(K60)-ROWS($K$1:$K$3),biasa1[NO])</f>
        <v>57</v>
      </c>
      <c r="L60" s="77" t="str">
        <f>LOOKUP(biasa2[[#This Row],[NO]],biasa1[NO],biasa1[NAMA])</f>
        <v>Amplop Data microtop CF 57</v>
      </c>
      <c r="M60" s="91">
        <f>LOOKUP(biasa2[[#This Row],[NO]],biasa1[NO],biasa1[JUMLAH])</f>
        <v>2</v>
      </c>
      <c r="N60" s="91" t="str">
        <f>LOOKUP(biasa2[[#This Row],[NO]],biasa1[NO],biasa1[SATUAN])</f>
        <v>240 pc</v>
      </c>
    </row>
    <row r="61" spans="1:14" ht="20.100000000000001" customHeight="1">
      <c r="A61" s="87">
        <f>IF(biasa1[[#This Row],[JUMLAH]]&gt;0,COUNT(A$3:$A60)+1,"")</f>
        <v>57</v>
      </c>
      <c r="B61" s="88" t="s">
        <v>75</v>
      </c>
      <c r="C61" s="87">
        <f>IF(biasa1[[#This Row],[BARU]]="",biasa1[[#This Row],[JUMLAH AWAL]],biasa1[[#This Row],[BARU]])</f>
        <v>2</v>
      </c>
      <c r="D61" s="87" t="s">
        <v>76</v>
      </c>
      <c r="E61" s="87">
        <v>2</v>
      </c>
      <c r="F61" s="87"/>
      <c r="G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" s="90"/>
      <c r="I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" s="91">
        <f>LOOKUP(ROW(K61)-ROWS($K$1:$K$3),biasa1[NO])</f>
        <v>58</v>
      </c>
      <c r="L61" s="77" t="str">
        <f>LOOKUP(biasa2[[#This Row],[NO]],biasa1[NO],biasa1[NAMA])</f>
        <v>Amplop Data Tesla TS 55 batik</v>
      </c>
      <c r="M61" s="91">
        <f>LOOKUP(biasa2[[#This Row],[NO]],biasa1[NO],biasa1[JUMLAH])</f>
        <v>3</v>
      </c>
      <c r="N61" s="91" t="str">
        <f>LOOKUP(biasa2[[#This Row],[NO]],biasa1[NO],biasa1[SATUAN])</f>
        <v>50 ls</v>
      </c>
    </row>
    <row r="62" spans="1:14" ht="20.100000000000001" customHeight="1">
      <c r="A62" s="87">
        <f>IF(biasa1[[#This Row],[JUMLAH]]&gt;0,COUNT(A$3:$A61)+1,"")</f>
        <v>58</v>
      </c>
      <c r="B62" s="88" t="s">
        <v>2532</v>
      </c>
      <c r="C62" s="87">
        <f>IF(biasa1[[#This Row],[BARU]]="",biasa1[[#This Row],[JUMLAH AWAL]],biasa1[[#This Row],[BARU]])</f>
        <v>3</v>
      </c>
      <c r="D62" s="87" t="s">
        <v>27</v>
      </c>
      <c r="E62" s="87">
        <v>3</v>
      </c>
      <c r="F62" s="87"/>
      <c r="G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" s="90"/>
      <c r="I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" s="91">
        <f>LOOKUP(ROW(K62)-ROWS($K$1:$K$3),biasa1[NO])</f>
        <v>59</v>
      </c>
      <c r="L62" s="77" t="str">
        <f>LOOKUP(biasa2[[#This Row],[NO]],biasa1[NO],biasa1[NAMA])</f>
        <v>Amplop Data/ Map gasta GF56</v>
      </c>
      <c r="M62" s="91">
        <f>LOOKUP(biasa2[[#This Row],[NO]],biasa1[NO],biasa1[JUMLAH])</f>
        <v>2</v>
      </c>
      <c r="N62" s="91">
        <f>LOOKUP(biasa2[[#This Row],[NO]],biasa1[NO],biasa1[SATUAN])</f>
        <v>0</v>
      </c>
    </row>
    <row r="63" spans="1:14" ht="20.100000000000001" customHeight="1">
      <c r="A63" s="87">
        <f>IF(biasa1[[#This Row],[JUMLAH]]&gt;0,COUNT(A$3:$A62)+1,"")</f>
        <v>59</v>
      </c>
      <c r="B63" s="88" t="s">
        <v>77</v>
      </c>
      <c r="C63" s="87">
        <f>IF(biasa1[[#This Row],[BARU]]="",biasa1[[#This Row],[JUMLAH AWAL]],biasa1[[#This Row],[BARU]])</f>
        <v>2</v>
      </c>
      <c r="D63" s="87"/>
      <c r="E63" s="87">
        <v>2</v>
      </c>
      <c r="F63" s="87"/>
      <c r="G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" s="90"/>
      <c r="I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" s="91">
        <f>LOOKUP(ROW(K63)-ROWS($K$1:$K$3),biasa1[NO])</f>
        <v>60</v>
      </c>
      <c r="L63" s="77" t="str">
        <f>LOOKUP(biasa2[[#This Row],[NO]],biasa1[NO],biasa1[NAMA])</f>
        <v>Amplop F54</v>
      </c>
      <c r="M63" s="91">
        <f>LOOKUP(biasa2[[#This Row],[NO]],biasa1[NO],biasa1[JUMLAH])</f>
        <v>2</v>
      </c>
      <c r="N63" s="91" t="str">
        <f>LOOKUP(biasa2[[#This Row],[NO]],biasa1[NO],biasa1[SATUAN])</f>
        <v>80 ls</v>
      </c>
    </row>
    <row r="64" spans="1:14" ht="20.100000000000001" customHeight="1">
      <c r="A64" s="87">
        <f>IF(biasa1[[#This Row],[JUMLAH]]&gt;0,COUNT(A$3:$A63)+1,"")</f>
        <v>60</v>
      </c>
      <c r="B64" s="88" t="s">
        <v>78</v>
      </c>
      <c r="C64" s="87">
        <f>IF(biasa1[[#This Row],[BARU]]="",biasa1[[#This Row],[JUMLAH AWAL]],biasa1[[#This Row],[BARU]])</f>
        <v>2</v>
      </c>
      <c r="D64" s="87" t="s">
        <v>79</v>
      </c>
      <c r="E64" s="87">
        <v>2</v>
      </c>
      <c r="F64" s="87"/>
      <c r="G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" s="90"/>
      <c r="I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" s="91">
        <f>LOOKUP(ROW(K64)-ROWS($K$1:$K$3),biasa1[NO])</f>
        <v>61</v>
      </c>
      <c r="L64" s="77" t="str">
        <f>LOOKUP(biasa2[[#This Row],[NO]],biasa1[NO],biasa1[NAMA])</f>
        <v>Amplop gasta CE 56</v>
      </c>
      <c r="M64" s="91">
        <f>LOOKUP(biasa2[[#This Row],[NO]],biasa1[NO],biasa1[JUMLAH])</f>
        <v>2</v>
      </c>
      <c r="N64" s="91" t="str">
        <f>LOOKUP(biasa2[[#This Row],[NO]],biasa1[NO],biasa1[SATUAN])</f>
        <v>360 ls</v>
      </c>
    </row>
    <row r="65" spans="1:14" ht="20.100000000000001" customHeight="1">
      <c r="A65" s="87">
        <f>IF(biasa1[[#This Row],[JUMLAH]]&gt;0,COUNT(A$3:$A64)+1,"")</f>
        <v>61</v>
      </c>
      <c r="B65" s="88" t="s">
        <v>80</v>
      </c>
      <c r="C65" s="87">
        <f>IF(biasa1[[#This Row],[BARU]]="",biasa1[[#This Row],[JUMLAH AWAL]],biasa1[[#This Row],[BARU]])</f>
        <v>2</v>
      </c>
      <c r="D65" s="87" t="s">
        <v>81</v>
      </c>
      <c r="E65" s="87">
        <v>2</v>
      </c>
      <c r="F65" s="87"/>
      <c r="G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" s="90"/>
      <c r="I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" s="91">
        <f>LOOKUP(ROW(K65)-ROWS($K$1:$K$3),biasa1[NO])</f>
        <v>62</v>
      </c>
      <c r="L65" s="77" t="str">
        <f>LOOKUP(biasa2[[#This Row],[NO]],biasa1[NO],biasa1[NAMA])</f>
        <v>Amplop gasta FC 56</v>
      </c>
      <c r="M65" s="91">
        <f>LOOKUP(biasa2[[#This Row],[NO]],biasa1[NO],biasa1[JUMLAH])</f>
        <v>3</v>
      </c>
      <c r="N65" s="91" t="str">
        <f>LOOKUP(biasa2[[#This Row],[NO]],biasa1[NO],biasa1[SATUAN])</f>
        <v>30 ls</v>
      </c>
    </row>
    <row r="66" spans="1:14" ht="20.100000000000001" customHeight="1">
      <c r="A66" s="87">
        <f>IF(biasa1[[#This Row],[JUMLAH]]&gt;0,COUNT(A$3:$A65)+1,"")</f>
        <v>62</v>
      </c>
      <c r="B66" s="88" t="s">
        <v>82</v>
      </c>
      <c r="C66" s="87">
        <f>IF(biasa1[[#This Row],[BARU]]="",biasa1[[#This Row],[JUMLAH AWAL]],biasa1[[#This Row],[BARU]])</f>
        <v>3</v>
      </c>
      <c r="D66" s="87" t="s">
        <v>83</v>
      </c>
      <c r="E66" s="87">
        <v>3</v>
      </c>
      <c r="F66" s="87"/>
      <c r="G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" s="90"/>
      <c r="I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" s="91">
        <f>LOOKUP(ROW(K66)-ROWS($K$1:$K$3),biasa1[NO])</f>
        <v>63</v>
      </c>
      <c r="L66" s="77" t="str">
        <f>LOOKUP(biasa2[[#This Row],[NO]],biasa1[NO],biasa1[NAMA])</f>
        <v>Amplop gasta GD 56</v>
      </c>
      <c r="M66" s="91">
        <f>LOOKUP(biasa2[[#This Row],[NO]],biasa1[NO],biasa1[JUMLAH])</f>
        <v>1</v>
      </c>
      <c r="N66" s="91">
        <f>LOOKUP(biasa2[[#This Row],[NO]],biasa1[NO],biasa1[SATUAN])</f>
        <v>360</v>
      </c>
    </row>
    <row r="67" spans="1:14" ht="20.100000000000001" customHeight="1">
      <c r="A67" s="87">
        <f>IF(biasa1[[#This Row],[JUMLAH]]&gt;0,COUNT(A$3:$A66)+1,"")</f>
        <v>63</v>
      </c>
      <c r="B67" s="88" t="s">
        <v>84</v>
      </c>
      <c r="C67" s="87">
        <f>IF(biasa1[[#This Row],[BARU]]="",biasa1[[#This Row],[JUMLAH AWAL]],biasa1[[#This Row],[BARU]])</f>
        <v>1</v>
      </c>
      <c r="D67" s="87">
        <v>360</v>
      </c>
      <c r="E67" s="87">
        <v>1</v>
      </c>
      <c r="F67" s="87"/>
      <c r="G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" s="90"/>
      <c r="I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" s="91">
        <f>LOOKUP(ROW(K67)-ROWS($K$1:$K$3),biasa1[NO])</f>
        <v>64</v>
      </c>
      <c r="L67" s="77" t="str">
        <f>LOOKUP(biasa2[[#This Row],[NO]],biasa1[NO],biasa1[NAMA])</f>
        <v>Amplop hutang piutang</v>
      </c>
      <c r="M67" s="91">
        <f>LOOKUP(biasa2[[#This Row],[NO]],biasa1[NO],biasa1[JUMLAH])</f>
        <v>12</v>
      </c>
      <c r="N67" s="91">
        <f>LOOKUP(biasa2[[#This Row],[NO]],biasa1[NO],biasa1[SATUAN])</f>
        <v>500</v>
      </c>
    </row>
    <row r="68" spans="1:14" ht="20.100000000000001" customHeight="1">
      <c r="A68" s="87">
        <f>IF(biasa1[[#This Row],[JUMLAH]]&gt;0,COUNT(A$3:$A67)+1,"")</f>
        <v>64</v>
      </c>
      <c r="B68" s="88" t="s">
        <v>85</v>
      </c>
      <c r="C68" s="87">
        <f>IF(biasa1[[#This Row],[BARU]]="",biasa1[[#This Row],[JUMLAH AWAL]],biasa1[[#This Row],[BARU]])</f>
        <v>12</v>
      </c>
      <c r="D68" s="87">
        <v>500</v>
      </c>
      <c r="E68" s="87">
        <v>13</v>
      </c>
      <c r="F68" s="87">
        <v>12</v>
      </c>
      <c r="G6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8" s="90"/>
      <c r="I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8" s="91">
        <f>LOOKUP(ROW(K68)-ROWS($K$1:$K$3),biasa1[NO])</f>
        <v>65</v>
      </c>
      <c r="L68" s="77" t="str">
        <f>LOOKUP(biasa2[[#This Row],[NO]],biasa1[NO],biasa1[NAMA])</f>
        <v>Amplop KD 865/ B5</v>
      </c>
      <c r="M68" s="91">
        <f>LOOKUP(biasa2[[#This Row],[NO]],biasa1[NO],biasa1[JUMLAH])</f>
        <v>4</v>
      </c>
      <c r="N68" s="91" t="str">
        <f>LOOKUP(biasa2[[#This Row],[NO]],biasa1[NO],biasa1[SATUAN])</f>
        <v>40 ls</v>
      </c>
    </row>
    <row r="69" spans="1:14" ht="20.100000000000001" customHeight="1">
      <c r="A69" s="87">
        <f>IF(biasa1[[#This Row],[JUMLAH]]&gt;0,COUNT(A$3:$A68)+1,"")</f>
        <v>65</v>
      </c>
      <c r="B69" s="88" t="s">
        <v>86</v>
      </c>
      <c r="C69" s="87">
        <f>IF(biasa1[[#This Row],[BARU]]="",biasa1[[#This Row],[JUMLAH AWAL]],biasa1[[#This Row],[BARU]])</f>
        <v>4</v>
      </c>
      <c r="D69" s="87" t="s">
        <v>72</v>
      </c>
      <c r="E69" s="87">
        <v>4</v>
      </c>
      <c r="F69" s="87"/>
      <c r="G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" s="90"/>
      <c r="I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" s="91">
        <f>LOOKUP(ROW(K69)-ROWS($K$1:$K$3),biasa1[NO])</f>
        <v>66</v>
      </c>
      <c r="L69" s="77" t="str">
        <f>LOOKUP(biasa2[[#This Row],[NO]],biasa1[NO],biasa1[NAMA])</f>
        <v>Amplop microtop data F53</v>
      </c>
      <c r="M69" s="91">
        <f>LOOKUP(biasa2[[#This Row],[NO]],biasa1[NO],biasa1[JUMLAH])</f>
        <v>2</v>
      </c>
      <c r="N69" s="91" t="str">
        <f>LOOKUP(biasa2[[#This Row],[NO]],biasa1[NO],biasa1[SATUAN])</f>
        <v>100 ls</v>
      </c>
    </row>
    <row r="70" spans="1:14" ht="20.100000000000001" customHeight="1">
      <c r="A70" s="87">
        <f>IF(biasa1[[#This Row],[JUMLAH]]&gt;0,COUNT(A$3:$A69)+1,"")</f>
        <v>66</v>
      </c>
      <c r="B70" s="88" t="s">
        <v>87</v>
      </c>
      <c r="C70" s="87">
        <f>IF(biasa1[[#This Row],[BARU]]="",biasa1[[#This Row],[JUMLAH AWAL]],biasa1[[#This Row],[BARU]])</f>
        <v>2</v>
      </c>
      <c r="D70" s="87" t="s">
        <v>11</v>
      </c>
      <c r="E70" s="87">
        <v>2</v>
      </c>
      <c r="F70" s="87"/>
      <c r="G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" s="90"/>
      <c r="I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" s="91">
        <f>LOOKUP(ROW(K70)-ROWS($K$1:$K$3),biasa1[NO])</f>
        <v>67</v>
      </c>
      <c r="L70" s="77" t="str">
        <f>LOOKUP(biasa2[[#This Row],[NO]],biasa1[NO],biasa1[NAMA])</f>
        <v>Amplop polos 307 Tali</v>
      </c>
      <c r="M70" s="91">
        <f>LOOKUP(biasa2[[#This Row],[NO]],biasa1[NO],biasa1[JUMLAH])</f>
        <v>1</v>
      </c>
      <c r="N70" s="91" t="str">
        <f>LOOKUP(biasa2[[#This Row],[NO]],biasa1[NO],biasa1[SATUAN])</f>
        <v>1200 bh</v>
      </c>
    </row>
    <row r="71" spans="1:14" ht="20.100000000000001" customHeight="1">
      <c r="A71" s="87">
        <f>IF(biasa1[[#This Row],[JUMLAH]]&gt;0,COUNT(A$3:$A70)+1,"")</f>
        <v>67</v>
      </c>
      <c r="B71" s="88" t="s">
        <v>88</v>
      </c>
      <c r="C71" s="87">
        <f>IF(biasa1[[#This Row],[BARU]]="",biasa1[[#This Row],[JUMLAH AWAL]],biasa1[[#This Row],[BARU]])</f>
        <v>1</v>
      </c>
      <c r="D71" s="87" t="s">
        <v>89</v>
      </c>
      <c r="E71" s="87">
        <v>1</v>
      </c>
      <c r="F71" s="87"/>
      <c r="G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" s="90"/>
      <c r="I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" s="91">
        <f>LOOKUP(ROW(K71)-ROWS($K$1:$K$3),biasa1[NO])</f>
        <v>68</v>
      </c>
      <c r="L71" s="77" t="str">
        <f>LOOKUP(biasa2[[#This Row],[NO]],biasa1[NO],biasa1[NAMA])</f>
        <v>Amplop tali 310</v>
      </c>
      <c r="M71" s="91">
        <f>LOOKUP(biasa2[[#This Row],[NO]],biasa1[NO],biasa1[JUMLAH])</f>
        <v>1</v>
      </c>
      <c r="N71" s="91">
        <f>LOOKUP(biasa2[[#This Row],[NO]],biasa1[NO],biasa1[SATUAN])</f>
        <v>1000</v>
      </c>
    </row>
    <row r="72" spans="1:14" ht="20.100000000000001" customHeight="1">
      <c r="A72" s="87">
        <f>IF(biasa1[[#This Row],[JUMLAH]]&gt;0,COUNT(A$3:$A71)+1,"")</f>
        <v>68</v>
      </c>
      <c r="B72" s="93" t="s">
        <v>2533</v>
      </c>
      <c r="C72" s="94">
        <f>IF(biasa1[[#This Row],[BARU]]="",biasa1[[#This Row],[JUMLAH AWAL]],biasa1[[#This Row],[BARU]])</f>
        <v>1</v>
      </c>
      <c r="D72" s="94">
        <v>1000</v>
      </c>
      <c r="E72" s="94">
        <v>1</v>
      </c>
      <c r="F72" s="87"/>
      <c r="G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" s="90"/>
      <c r="I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" s="91">
        <f>LOOKUP(ROW(K72)-ROWS($K$1:$K$3),biasa1[NO])</f>
        <v>69</v>
      </c>
      <c r="L72" s="77" t="str">
        <f>LOOKUP(biasa2[[#This Row],[NO]],biasa1[NO],biasa1[NAMA])</f>
        <v>Amplop/ Data envelope DE A4</v>
      </c>
      <c r="M72" s="91">
        <f>LOOKUP(biasa2[[#This Row],[NO]],biasa1[NO],biasa1[JUMLAH])</f>
        <v>4</v>
      </c>
      <c r="N72" s="91" t="str">
        <f>LOOKUP(biasa2[[#This Row],[NO]],biasa1[NO],biasa1[SATUAN])</f>
        <v>576 pc</v>
      </c>
    </row>
    <row r="73" spans="1:14" ht="20.100000000000001" customHeight="1">
      <c r="A73" s="87">
        <f>IF(biasa1[[#This Row],[JUMLAH]]&gt;0,COUNT(A$3:$A72)+1,"")</f>
        <v>69</v>
      </c>
      <c r="B73" s="88" t="s">
        <v>90</v>
      </c>
      <c r="C73" s="87">
        <f>IF(biasa1[[#This Row],[BARU]]="",biasa1[[#This Row],[JUMLAH AWAL]],biasa1[[#This Row],[BARU]])</f>
        <v>4</v>
      </c>
      <c r="D73" s="87" t="s">
        <v>91</v>
      </c>
      <c r="E73" s="87">
        <v>4</v>
      </c>
      <c r="F73" s="87"/>
      <c r="G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" s="90"/>
      <c r="I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" s="91">
        <f>LOOKUP(ROW(K73)-ROWS($K$1:$K$3),biasa1[NO])</f>
        <v>70</v>
      </c>
      <c r="L73" s="77" t="str">
        <f>LOOKUP(biasa2[[#This Row],[NO]],biasa1[NO],biasa1[NAMA])</f>
        <v>Amplop/ map Data FC 53</v>
      </c>
      <c r="M73" s="91">
        <f>LOOKUP(biasa2[[#This Row],[NO]],biasa1[NO],biasa1[JUMLAH])</f>
        <v>3</v>
      </c>
      <c r="N73" s="91" t="str">
        <f>LOOKUP(biasa2[[#This Row],[NO]],biasa1[NO],biasa1[SATUAN])</f>
        <v>600 pc</v>
      </c>
    </row>
    <row r="74" spans="1:14" ht="20.100000000000001" customHeight="1">
      <c r="A74" s="87">
        <f>IF(biasa1[[#This Row],[JUMLAH]]&gt;0,COUNT(A$3:$A73)+1,"")</f>
        <v>70</v>
      </c>
      <c r="B74" s="88" t="s">
        <v>92</v>
      </c>
      <c r="C74" s="87">
        <f>IF(biasa1[[#This Row],[BARU]]="",biasa1[[#This Row],[JUMLAH AWAL]],biasa1[[#This Row],[BARU]])</f>
        <v>3</v>
      </c>
      <c r="D74" s="87" t="s">
        <v>93</v>
      </c>
      <c r="E74" s="87">
        <v>3</v>
      </c>
      <c r="F74" s="87"/>
      <c r="G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" s="90"/>
      <c r="I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" s="91">
        <f>LOOKUP(ROW(K74)-ROWS($K$1:$K$3),biasa1[NO])</f>
        <v>71</v>
      </c>
      <c r="L74" s="77" t="str">
        <f>LOOKUP(biasa2[[#This Row],[NO]],biasa1[NO],biasa1[NAMA])</f>
        <v>Amplop/ map Data microtop KD 861</v>
      </c>
      <c r="M74" s="91">
        <f>LOOKUP(biasa2[[#This Row],[NO]],biasa1[NO],biasa1[JUMLAH])</f>
        <v>9</v>
      </c>
      <c r="N74" s="91" t="str">
        <f>LOOKUP(biasa2[[#This Row],[NO]],biasa1[NO],biasa1[SATUAN])</f>
        <v>50 ls</v>
      </c>
    </row>
    <row r="75" spans="1:14" ht="20.100000000000001" customHeight="1">
      <c r="A75" s="87">
        <f>IF(biasa1[[#This Row],[JUMLAH]]&gt;0,COUNT(A$3:$A74)+1,"")</f>
        <v>71</v>
      </c>
      <c r="B75" s="88" t="s">
        <v>94</v>
      </c>
      <c r="C75" s="87">
        <f>IF(biasa1[[#This Row],[BARU]]="",biasa1[[#This Row],[JUMLAH AWAL]],biasa1[[#This Row],[BARU]])</f>
        <v>9</v>
      </c>
      <c r="D75" s="87" t="s">
        <v>27</v>
      </c>
      <c r="E75" s="87">
        <v>9</v>
      </c>
      <c r="F75" s="87"/>
      <c r="G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" s="90"/>
      <c r="I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" s="91">
        <f>LOOKUP(ROW(K75)-ROWS($K$1:$K$3),biasa1[NO])</f>
        <v>72</v>
      </c>
      <c r="L75" s="77" t="str">
        <f>LOOKUP(biasa2[[#This Row],[NO]],biasa1[NO],biasa1[NAMA])</f>
        <v>Amplop/ map gasta BM 53</v>
      </c>
      <c r="M75" s="91">
        <f>LOOKUP(biasa2[[#This Row],[NO]],biasa1[NO],biasa1[JUMLAH])</f>
        <v>5</v>
      </c>
      <c r="N75" s="91" t="str">
        <f>LOOKUP(biasa2[[#This Row],[NO]],biasa1[NO],biasa1[SATUAN])</f>
        <v>600 pc</v>
      </c>
    </row>
    <row r="76" spans="1:14" ht="20.100000000000001" customHeight="1">
      <c r="A76" s="87">
        <f>IF(biasa1[[#This Row],[JUMLAH]]&gt;0,COUNT(A$3:$A75)+1,"")</f>
        <v>72</v>
      </c>
      <c r="B76" s="88" t="s">
        <v>95</v>
      </c>
      <c r="C76" s="87">
        <f>IF(biasa1[[#This Row],[BARU]]="",biasa1[[#This Row],[JUMLAH AWAL]],biasa1[[#This Row],[BARU]])</f>
        <v>5</v>
      </c>
      <c r="D76" s="87" t="s">
        <v>93</v>
      </c>
      <c r="E76" s="87">
        <v>5</v>
      </c>
      <c r="F76" s="87"/>
      <c r="G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" s="90"/>
      <c r="I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" s="91">
        <f>LOOKUP(ROW(K76)-ROWS($K$1:$K$3),biasa1[NO])</f>
        <v>73</v>
      </c>
      <c r="L76" s="77" t="str">
        <f>LOOKUP(biasa2[[#This Row],[NO]],biasa1[NO],biasa1[NAMA])</f>
        <v>Amplop/ map gasta BM 56</v>
      </c>
      <c r="M76" s="91">
        <f>LOOKUP(biasa2[[#This Row],[NO]],biasa1[NO],biasa1[JUMLAH])</f>
        <v>3</v>
      </c>
      <c r="N76" s="91" t="str">
        <f>LOOKUP(biasa2[[#This Row],[NO]],biasa1[NO],biasa1[SATUAN])</f>
        <v>360 pc</v>
      </c>
    </row>
    <row r="77" spans="1:14" ht="20.100000000000001" customHeight="1">
      <c r="A77" s="87">
        <f>IF(biasa1[[#This Row],[JUMLAH]]&gt;0,COUNT(A$3:$A76)+1,"")</f>
        <v>73</v>
      </c>
      <c r="B77" s="88" t="s">
        <v>96</v>
      </c>
      <c r="C77" s="87">
        <f>IF(biasa1[[#This Row],[BARU]]="",biasa1[[#This Row],[JUMLAH AWAL]],biasa1[[#This Row],[BARU]])</f>
        <v>3</v>
      </c>
      <c r="D77" s="87" t="s">
        <v>97</v>
      </c>
      <c r="E77" s="87">
        <v>3</v>
      </c>
      <c r="F77" s="87"/>
      <c r="G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" s="90"/>
      <c r="I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" s="91">
        <f>LOOKUP(ROW(K77)-ROWS($K$1:$K$3),biasa1[NO])</f>
        <v>74</v>
      </c>
      <c r="L77" s="77" t="str">
        <f>LOOKUP(biasa2[[#This Row],[NO]],biasa1[NO],biasa1[NAMA])</f>
        <v>Amplop/ map gasta CF 56</v>
      </c>
      <c r="M77" s="91">
        <f>LOOKUP(biasa2[[#This Row],[NO]],biasa1[NO],biasa1[JUMLAH])</f>
        <v>1</v>
      </c>
      <c r="N77" s="91" t="str">
        <f>LOOKUP(biasa2[[#This Row],[NO]],biasa1[NO],biasa1[SATUAN])</f>
        <v>360 pc</v>
      </c>
    </row>
    <row r="78" spans="1:14" ht="20.100000000000001" customHeight="1">
      <c r="A78" s="87">
        <f>IF(biasa1[[#This Row],[JUMLAH]]&gt;0,COUNT(A$3:$A77)+1,"")</f>
        <v>74</v>
      </c>
      <c r="B78" s="88" t="s">
        <v>98</v>
      </c>
      <c r="C78" s="87">
        <f>IF(biasa1[[#This Row],[BARU]]="",biasa1[[#This Row],[JUMLAH AWAL]],biasa1[[#This Row],[BARU]])</f>
        <v>1</v>
      </c>
      <c r="D78" s="87" t="s">
        <v>97</v>
      </c>
      <c r="E78" s="87">
        <v>1</v>
      </c>
      <c r="F78" s="87"/>
      <c r="G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" s="90"/>
      <c r="I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" s="91">
        <f>LOOKUP(ROW(K78)-ROWS($K$1:$K$3),biasa1[NO])</f>
        <v>75</v>
      </c>
      <c r="L78" s="77" t="str">
        <f>LOOKUP(biasa2[[#This Row],[NO]],biasa1[NO],biasa1[NAMA])</f>
        <v>Amplop/ map Tesla batik BT 53 S</v>
      </c>
      <c r="M78" s="91">
        <f>LOOKUP(biasa2[[#This Row],[NO]],biasa1[NO],biasa1[JUMLAH])</f>
        <v>2</v>
      </c>
      <c r="N78" s="91" t="str">
        <f>LOOKUP(biasa2[[#This Row],[NO]],biasa1[NO],biasa1[SATUAN])</f>
        <v>660 pc</v>
      </c>
    </row>
    <row r="79" spans="1:14" ht="20.100000000000001" customHeight="1">
      <c r="A79" s="87">
        <f>IF(biasa1[[#This Row],[JUMLAH]]&gt;0,COUNT(A$3:$A78)+1,"")</f>
        <v>75</v>
      </c>
      <c r="B79" s="88" t="s">
        <v>2534</v>
      </c>
      <c r="C79" s="87">
        <f>IF(biasa1[[#This Row],[BARU]]="",biasa1[[#This Row],[JUMLAH AWAL]],biasa1[[#This Row],[BARU]])</f>
        <v>2</v>
      </c>
      <c r="D79" s="87" t="s">
        <v>99</v>
      </c>
      <c r="E79" s="87">
        <v>2</v>
      </c>
      <c r="F79" s="87"/>
      <c r="G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" s="90"/>
      <c r="I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" s="91">
        <f>LOOKUP(ROW(K79)-ROWS($K$1:$K$3),biasa1[NO])</f>
        <v>76</v>
      </c>
      <c r="L79" s="77" t="str">
        <f>LOOKUP(biasa2[[#This Row],[NO]],biasa1[NO],biasa1[NAMA])</f>
        <v>Asahan 006 Ikan (48)</v>
      </c>
      <c r="M79" s="91">
        <f>LOOKUP(biasa2[[#This Row],[NO]],biasa1[NO],biasa1[JUMLAH])</f>
        <v>2</v>
      </c>
      <c r="N79" s="91" t="str">
        <f>LOOKUP(biasa2[[#This Row],[NO]],biasa1[NO],biasa1[SATUAN])</f>
        <v>1440 pc</v>
      </c>
    </row>
    <row r="80" spans="1:14" ht="20.100000000000001" customHeight="1">
      <c r="A80" s="87">
        <f>IF(biasa1[[#This Row],[JUMLAH]]&gt;0,COUNT(A$3:$A79)+1,"")</f>
        <v>76</v>
      </c>
      <c r="B80" s="88" t="s">
        <v>100</v>
      </c>
      <c r="C80" s="87">
        <f>IF(biasa1[[#This Row],[BARU]]="",biasa1[[#This Row],[JUMLAH AWAL]],biasa1[[#This Row],[BARU]])</f>
        <v>2</v>
      </c>
      <c r="D80" s="87" t="s">
        <v>101</v>
      </c>
      <c r="E80" s="87">
        <v>2</v>
      </c>
      <c r="F80" s="87"/>
      <c r="G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" s="90"/>
      <c r="I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" s="91">
        <f>LOOKUP(ROW(K80)-ROWS($K$1:$K$3),biasa1[NO])</f>
        <v>77</v>
      </c>
      <c r="L80" s="77" t="str">
        <f>LOOKUP(biasa2[[#This Row],[NO]],biasa1[NO],biasa1[NAMA])</f>
        <v>Asahan 101-103 PH (1x24)</v>
      </c>
      <c r="M80" s="91">
        <f>LOOKUP(biasa2[[#This Row],[NO]],biasa1[NO],biasa1[JUMLAH])</f>
        <v>8</v>
      </c>
      <c r="N80" s="91" t="str">
        <f>LOOKUP(biasa2[[#This Row],[NO]],biasa1[NO],biasa1[SATUAN])</f>
        <v>48 box</v>
      </c>
    </row>
    <row r="81" spans="1:14" ht="20.100000000000001" customHeight="1">
      <c r="A81" s="87">
        <f>IF(biasa1[[#This Row],[JUMLAH]]&gt;0,COUNT(A$3:$A80)+1,"")</f>
        <v>77</v>
      </c>
      <c r="B81" s="88" t="s">
        <v>102</v>
      </c>
      <c r="C81" s="87">
        <f>IF(biasa1[[#This Row],[BARU]]="",biasa1[[#This Row],[JUMLAH AWAL]],biasa1[[#This Row],[BARU]])</f>
        <v>8</v>
      </c>
      <c r="D81" s="87" t="s">
        <v>103</v>
      </c>
      <c r="E81" s="87">
        <v>8</v>
      </c>
      <c r="F81" s="87"/>
      <c r="G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" s="90"/>
      <c r="I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" s="91">
        <f>LOOKUP(ROW(K81)-ROWS($K$1:$K$3),biasa1[NO])</f>
        <v>78</v>
      </c>
      <c r="L81" s="77" t="str">
        <f>LOOKUP(biasa2[[#This Row],[NO]],biasa1[NO],biasa1[NAMA])</f>
        <v>Asahan 18107</v>
      </c>
      <c r="M81" s="91">
        <f>LOOKUP(biasa2[[#This Row],[NO]],biasa1[NO],biasa1[JUMLAH])</f>
        <v>1</v>
      </c>
      <c r="N81" s="91" t="str">
        <f>LOOKUP(biasa2[[#This Row],[NO]],biasa1[NO],biasa1[SATUAN])</f>
        <v>96 pc</v>
      </c>
    </row>
    <row r="82" spans="1:14" ht="20.100000000000001" customHeight="1">
      <c r="A82" s="87">
        <f>IF(biasa1[[#This Row],[JUMLAH]]&gt;0,COUNT(A$3:$A81)+1,"")</f>
        <v>78</v>
      </c>
      <c r="B82" s="93" t="s">
        <v>2535</v>
      </c>
      <c r="C82" s="94">
        <f>IF(biasa1[[#This Row],[BARU]]="",biasa1[[#This Row],[JUMLAH AWAL]],biasa1[[#This Row],[BARU]])</f>
        <v>1</v>
      </c>
      <c r="D82" s="94" t="s">
        <v>126</v>
      </c>
      <c r="E82" s="94">
        <v>1</v>
      </c>
      <c r="F82" s="87"/>
      <c r="G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" s="90"/>
      <c r="I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" s="91">
        <f>LOOKUP(ROW(K82)-ROWS($K$1:$K$3),biasa1[NO])</f>
        <v>79</v>
      </c>
      <c r="L82" s="77" t="str">
        <f>LOOKUP(biasa2[[#This Row],[NO]],biasa1[NO],biasa1[NAMA])</f>
        <v>Asahan 20160 (42)</v>
      </c>
      <c r="M82" s="91">
        <f>LOOKUP(biasa2[[#This Row],[NO]],biasa1[NO],biasa1[JUMLAH])</f>
        <v>2</v>
      </c>
      <c r="N82" s="91" t="str">
        <f>LOOKUP(biasa2[[#This Row],[NO]],biasa1[NO],biasa1[SATUAN])</f>
        <v>36 box</v>
      </c>
    </row>
    <row r="83" spans="1:14" ht="20.100000000000001" customHeight="1">
      <c r="A83" s="87">
        <f>IF(biasa1[[#This Row],[JUMLAH]]&gt;0,COUNT(A$3:$A82)+1,"")</f>
        <v>79</v>
      </c>
      <c r="B83" s="88" t="s">
        <v>104</v>
      </c>
      <c r="C83" s="87">
        <f>IF(biasa1[[#This Row],[BARU]]="",biasa1[[#This Row],[JUMLAH AWAL]],biasa1[[#This Row],[BARU]])</f>
        <v>2</v>
      </c>
      <c r="D83" s="87" t="s">
        <v>105</v>
      </c>
      <c r="E83" s="87">
        <v>2</v>
      </c>
      <c r="F83" s="87"/>
      <c r="G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" s="90"/>
      <c r="I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" s="91">
        <f>LOOKUP(ROW(K83)-ROWS($K$1:$K$3),biasa1[NO])</f>
        <v>80</v>
      </c>
      <c r="L83" s="77" t="str">
        <f>LOOKUP(biasa2[[#This Row],[NO]],biasa1[NO],biasa1[NAMA])</f>
        <v>Asahan 3006 pesawat (45)</v>
      </c>
      <c r="M83" s="91">
        <f>LOOKUP(biasa2[[#This Row],[NO]],biasa1[NO],biasa1[JUMLAH])</f>
        <v>2</v>
      </c>
      <c r="N83" s="91" t="str">
        <f>LOOKUP(biasa2[[#This Row],[NO]],biasa1[NO],biasa1[SATUAN])</f>
        <v>48 pot</v>
      </c>
    </row>
    <row r="84" spans="1:14" ht="20.100000000000001" customHeight="1">
      <c r="A84" s="87">
        <f>IF(biasa1[[#This Row],[JUMLAH]]&gt;0,COUNT(A$3:$A83)+1,"")</f>
        <v>80</v>
      </c>
      <c r="B84" s="88" t="s">
        <v>106</v>
      </c>
      <c r="C84" s="87">
        <f>IF(biasa1[[#This Row],[BARU]]="",biasa1[[#This Row],[JUMLAH AWAL]],biasa1[[#This Row],[BARU]])</f>
        <v>2</v>
      </c>
      <c r="D84" s="87" t="s">
        <v>107</v>
      </c>
      <c r="E84" s="87">
        <v>2</v>
      </c>
      <c r="F84" s="87"/>
      <c r="G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" s="90"/>
      <c r="I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" s="91">
        <f>LOOKUP(ROW(K84)-ROWS($K$1:$K$3),biasa1[NO])</f>
        <v>81</v>
      </c>
      <c r="L84" s="77" t="str">
        <f>LOOKUP(biasa2[[#This Row],[NO]],biasa1[NO],biasa1[NAMA])</f>
        <v>Asahan 346 (48)</v>
      </c>
      <c r="M84" s="91">
        <f>LOOKUP(biasa2[[#This Row],[NO]],biasa1[NO],biasa1[JUMLAH])</f>
        <v>16</v>
      </c>
      <c r="N84" s="91" t="str">
        <f>LOOKUP(biasa2[[#This Row],[NO]],biasa1[NO],biasa1[SATUAN])</f>
        <v>90 box</v>
      </c>
    </row>
    <row r="85" spans="1:14" ht="20.100000000000001" customHeight="1">
      <c r="A85" s="87">
        <f>IF(biasa1[[#This Row],[JUMLAH]]&gt;0,COUNT(A$3:$A84)+1,"")</f>
        <v>81</v>
      </c>
      <c r="B85" s="88" t="s">
        <v>108</v>
      </c>
      <c r="C85" s="87">
        <f>IF(biasa1[[#This Row],[BARU]]="",biasa1[[#This Row],[JUMLAH AWAL]],biasa1[[#This Row],[BARU]])</f>
        <v>16</v>
      </c>
      <c r="D85" s="87" t="s">
        <v>109</v>
      </c>
      <c r="E85" s="87">
        <v>16</v>
      </c>
      <c r="F85" s="87"/>
      <c r="G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" s="90"/>
      <c r="I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" s="91">
        <f>LOOKUP(ROW(K85)-ROWS($K$1:$K$3),biasa1[NO])</f>
        <v>82</v>
      </c>
      <c r="L85" s="77" t="str">
        <f>LOOKUP(biasa2[[#This Row],[NO]],biasa1[NO],biasa1[NAMA])</f>
        <v>Asahan 3852 (12)</v>
      </c>
      <c r="M85" s="91">
        <f>LOOKUP(biasa2[[#This Row],[NO]],biasa1[NO],biasa1[JUMLAH])</f>
        <v>3</v>
      </c>
      <c r="N85" s="91" t="str">
        <f>LOOKUP(biasa2[[#This Row],[NO]],biasa1[NO],biasa1[SATUAN])</f>
        <v>64 box</v>
      </c>
    </row>
    <row r="86" spans="1:14" ht="20.100000000000001" customHeight="1">
      <c r="A86" s="87">
        <f>IF(biasa1[[#This Row],[JUMLAH]]&gt;0,COUNT(A$3:$A85)+1,"")</f>
        <v>82</v>
      </c>
      <c r="B86" s="88" t="s">
        <v>110</v>
      </c>
      <c r="C86" s="87">
        <f>IF(biasa1[[#This Row],[BARU]]="",biasa1[[#This Row],[JUMLAH AWAL]],biasa1[[#This Row],[BARU]])</f>
        <v>3</v>
      </c>
      <c r="D86" s="87" t="s">
        <v>111</v>
      </c>
      <c r="E86" s="87">
        <v>3</v>
      </c>
      <c r="F86" s="87"/>
      <c r="G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" s="90"/>
      <c r="I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" s="91">
        <f>LOOKUP(ROW(K86)-ROWS($K$1:$K$3),biasa1[NO])</f>
        <v>83</v>
      </c>
      <c r="L86" s="77" t="str">
        <f>LOOKUP(biasa2[[#This Row],[NO]],biasa1[NO],biasa1[NAMA])</f>
        <v>Asahan 387 Hipo</v>
      </c>
      <c r="M86" s="91">
        <f>LOOKUP(biasa2[[#This Row],[NO]],biasa1[NO],biasa1[JUMLAH])</f>
        <v>8</v>
      </c>
      <c r="N86" s="91" t="str">
        <f>LOOKUP(biasa2[[#This Row],[NO]],biasa1[NO],biasa1[SATUAN])</f>
        <v>1440 pc</v>
      </c>
    </row>
    <row r="87" spans="1:14" ht="20.100000000000001" customHeight="1">
      <c r="A87" s="87">
        <f>IF(biasa1[[#This Row],[JUMLAH]]&gt;0,COUNT(A$3:$A86)+1,"")</f>
        <v>83</v>
      </c>
      <c r="B87" s="88" t="s">
        <v>112</v>
      </c>
      <c r="C87" s="87">
        <f>IF(biasa1[[#This Row],[BARU]]="",biasa1[[#This Row],[JUMLAH AWAL]],biasa1[[#This Row],[BARU]])</f>
        <v>8</v>
      </c>
      <c r="D87" s="87" t="s">
        <v>101</v>
      </c>
      <c r="E87" s="87">
        <v>8</v>
      </c>
      <c r="F87" s="87"/>
      <c r="G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" s="90"/>
      <c r="I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" s="91">
        <f>LOOKUP(ROW(K87)-ROWS($K$1:$K$3),biasa1[NO])</f>
        <v>84</v>
      </c>
      <c r="L87" s="77" t="str">
        <f>LOOKUP(biasa2[[#This Row],[NO]],biasa1[NO],biasa1[NAMA])</f>
        <v>Asahan 3in1 3281 Frozen lancip</v>
      </c>
      <c r="M87" s="91">
        <f>LOOKUP(biasa2[[#This Row],[NO]],biasa1[NO],biasa1[JUMLAH])</f>
        <v>14</v>
      </c>
      <c r="N87" s="91" t="str">
        <f>LOOKUP(biasa2[[#This Row],[NO]],biasa1[NO],biasa1[SATUAN])</f>
        <v>144 ls</v>
      </c>
    </row>
    <row r="88" spans="1:14" ht="20.100000000000001" customHeight="1">
      <c r="A88" s="87">
        <f>IF(biasa1[[#This Row],[JUMLAH]]&gt;0,COUNT(A$3:$A87)+1,"")</f>
        <v>84</v>
      </c>
      <c r="B88" s="88" t="s">
        <v>113</v>
      </c>
      <c r="C88" s="87">
        <f>IF(biasa1[[#This Row],[BARU]]="",biasa1[[#This Row],[JUMLAH AWAL]],biasa1[[#This Row],[BARU]])</f>
        <v>14</v>
      </c>
      <c r="D88" s="87" t="s">
        <v>114</v>
      </c>
      <c r="E88" s="87">
        <v>14</v>
      </c>
      <c r="F88" s="87"/>
      <c r="G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" s="90"/>
      <c r="I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" s="91">
        <f>LOOKUP(ROW(K88)-ROWS($K$1:$K$3),biasa1[NO])</f>
        <v>85</v>
      </c>
      <c r="L88" s="77" t="str">
        <f>LOOKUP(biasa2[[#This Row],[NO]],biasa1[NO],biasa1[NAMA])</f>
        <v>Asahan 51102</v>
      </c>
      <c r="M88" s="91">
        <f>LOOKUP(biasa2[[#This Row],[NO]],biasa1[NO],biasa1[JUMLAH])</f>
        <v>2</v>
      </c>
      <c r="N88" s="91">
        <f>LOOKUP(biasa2[[#This Row],[NO]],biasa1[NO],biasa1[SATUAN])</f>
        <v>0</v>
      </c>
    </row>
    <row r="89" spans="1:14" ht="20.100000000000001" customHeight="1">
      <c r="A89" s="87">
        <f>IF(biasa1[[#This Row],[JUMLAH]]&gt;0,COUNT(A$3:$A88)+1,"")</f>
        <v>85</v>
      </c>
      <c r="B89" s="88" t="s">
        <v>115</v>
      </c>
      <c r="C89" s="87">
        <f>IF(biasa1[[#This Row],[BARU]]="",biasa1[[#This Row],[JUMLAH AWAL]],biasa1[[#This Row],[BARU]])</f>
        <v>2</v>
      </c>
      <c r="D89" s="87"/>
      <c r="E89" s="87">
        <v>2</v>
      </c>
      <c r="F89" s="87"/>
      <c r="G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" s="90"/>
      <c r="I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" s="91">
        <f>LOOKUP(ROW(K89)-ROWS($K$1:$K$3),biasa1[NO])</f>
        <v>86</v>
      </c>
      <c r="L89" s="77" t="str">
        <f>LOOKUP(biasa2[[#This Row],[NO]],biasa1[NO],biasa1[NAMA])</f>
        <v>Asahan 5114 LoL (24)</v>
      </c>
      <c r="M89" s="91">
        <f>LOOKUP(biasa2[[#This Row],[NO]],biasa1[NO],biasa1[JUMLAH])</f>
        <v>1</v>
      </c>
      <c r="N89" s="91" t="str">
        <f>LOOKUP(biasa2[[#This Row],[NO]],biasa1[NO],biasa1[SATUAN])</f>
        <v>60 box</v>
      </c>
    </row>
    <row r="90" spans="1:14" ht="20.100000000000001" customHeight="1">
      <c r="A90" s="87">
        <f>IF(biasa1[[#This Row],[JUMLAH]]&gt;0,COUNT(A$3:$A89)+1,"")</f>
        <v>86</v>
      </c>
      <c r="B90" s="88" t="s">
        <v>116</v>
      </c>
      <c r="C90" s="87">
        <f>IF(biasa1[[#This Row],[BARU]]="",biasa1[[#This Row],[JUMLAH AWAL]],biasa1[[#This Row],[BARU]])</f>
        <v>1</v>
      </c>
      <c r="D90" s="87" t="s">
        <v>117</v>
      </c>
      <c r="E90" s="87">
        <v>1</v>
      </c>
      <c r="F90" s="87"/>
      <c r="G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" s="90"/>
      <c r="I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" s="91">
        <f>LOOKUP(ROW(K90)-ROWS($K$1:$K$3),biasa1[NO])</f>
        <v>87</v>
      </c>
      <c r="L90" s="77" t="str">
        <f>LOOKUP(biasa2[[#This Row],[NO]],biasa1[NO],biasa1[NAMA])</f>
        <v>Asahan 601</v>
      </c>
      <c r="M90" s="91">
        <f>LOOKUP(biasa2[[#This Row],[NO]],biasa1[NO],biasa1[JUMLAH])</f>
        <v>9</v>
      </c>
      <c r="N90" s="91">
        <f>LOOKUP(biasa2[[#This Row],[NO]],biasa1[NO],biasa1[SATUAN])</f>
        <v>96</v>
      </c>
    </row>
    <row r="91" spans="1:14" ht="20.100000000000001" customHeight="1">
      <c r="A91" s="87">
        <f>IF(biasa1[[#This Row],[JUMLAH]]&gt;0,COUNT(A$3:$A90)+1,"")</f>
        <v>87</v>
      </c>
      <c r="B91" s="88" t="s">
        <v>118</v>
      </c>
      <c r="C91" s="87">
        <f>IF(biasa1[[#This Row],[BARU]]="",biasa1[[#This Row],[JUMLAH AWAL]],biasa1[[#This Row],[BARU]])</f>
        <v>9</v>
      </c>
      <c r="D91" s="87">
        <v>96</v>
      </c>
      <c r="E91" s="87">
        <v>9</v>
      </c>
      <c r="F91" s="87"/>
      <c r="G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" s="90"/>
      <c r="I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" s="91">
        <f>LOOKUP(ROW(K91)-ROWS($K$1:$K$3),biasa1[NO])</f>
        <v>88</v>
      </c>
      <c r="L91" s="77" t="str">
        <f>LOOKUP(biasa2[[#This Row],[NO]],biasa1[NO],biasa1[NAMA])</f>
        <v>Asahan 62 2169 (48)</v>
      </c>
      <c r="M91" s="91">
        <f>LOOKUP(biasa2[[#This Row],[NO]],biasa1[NO],biasa1[JUMLAH])</f>
        <v>3</v>
      </c>
      <c r="N91" s="91" t="str">
        <f>LOOKUP(biasa2[[#This Row],[NO]],biasa1[NO],biasa1[SATUAN])</f>
        <v>96 box</v>
      </c>
    </row>
    <row r="92" spans="1:14" ht="20.100000000000001" customHeight="1">
      <c r="A92" s="87">
        <f>IF(biasa1[[#This Row],[JUMLAH]]&gt;0,COUNT(A$3:$A91)+1,"")</f>
        <v>88</v>
      </c>
      <c r="B92" s="88" t="s">
        <v>119</v>
      </c>
      <c r="C92" s="87">
        <f>IF(biasa1[[#This Row],[BARU]]="",biasa1[[#This Row],[JUMLAH AWAL]],biasa1[[#This Row],[BARU]])</f>
        <v>3</v>
      </c>
      <c r="D92" s="87" t="s">
        <v>120</v>
      </c>
      <c r="E92" s="87">
        <v>3</v>
      </c>
      <c r="F92" s="87"/>
      <c r="G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" s="90"/>
      <c r="I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" s="91">
        <f>LOOKUP(ROW(K92)-ROWS($K$1:$K$3),biasa1[NO])</f>
        <v>89</v>
      </c>
      <c r="L92" s="77" t="str">
        <f>LOOKUP(biasa2[[#This Row],[NO]],biasa1[NO],biasa1[NAMA])</f>
        <v>Asahan 653</v>
      </c>
      <c r="M92" s="91">
        <f>LOOKUP(biasa2[[#This Row],[NO]],biasa1[NO],biasa1[JUMLAH])</f>
        <v>4</v>
      </c>
      <c r="N92" s="91" t="str">
        <f>LOOKUP(biasa2[[#This Row],[NO]],biasa1[NO],biasa1[SATUAN])</f>
        <v>1152 pc</v>
      </c>
    </row>
    <row r="93" spans="1:14" ht="20.100000000000001" customHeight="1">
      <c r="A93" s="87">
        <f>IF(biasa1[[#This Row],[JUMLAH]]&gt;0,COUNT(A$3:$A92)+1,"")</f>
        <v>89</v>
      </c>
      <c r="B93" s="88" t="s">
        <v>121</v>
      </c>
      <c r="C93" s="87">
        <f>IF(biasa1[[#This Row],[BARU]]="",biasa1[[#This Row],[JUMLAH AWAL]],biasa1[[#This Row],[BARU]])</f>
        <v>4</v>
      </c>
      <c r="D93" s="87" t="s">
        <v>122</v>
      </c>
      <c r="E93" s="87">
        <v>4</v>
      </c>
      <c r="F93" s="87"/>
      <c r="G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" s="90"/>
      <c r="I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" s="91">
        <f>LOOKUP(ROW(K93)-ROWS($K$1:$K$3),biasa1[NO])</f>
        <v>90</v>
      </c>
      <c r="L93" s="77" t="str">
        <f>LOOKUP(biasa2[[#This Row],[NO]],biasa1[NO],biasa1[NAMA])</f>
        <v>Asahan 6611 6619/ 2pc (27)</v>
      </c>
      <c r="M93" s="91">
        <f>LOOKUP(biasa2[[#This Row],[NO]],biasa1[NO],biasa1[JUMLAH])</f>
        <v>2</v>
      </c>
      <c r="N93" s="91" t="str">
        <f>LOOKUP(biasa2[[#This Row],[NO]],biasa1[NO],biasa1[SATUAN])</f>
        <v>60 box</v>
      </c>
    </row>
    <row r="94" spans="1:14" ht="20.100000000000001" customHeight="1">
      <c r="A94" s="87">
        <f>IF(biasa1[[#This Row],[JUMLAH]]&gt;0,COUNT(A$3:$A93)+1,"")</f>
        <v>90</v>
      </c>
      <c r="B94" s="88" t="s">
        <v>123</v>
      </c>
      <c r="C94" s="87">
        <f>IF(biasa1[[#This Row],[BARU]]="",biasa1[[#This Row],[JUMLAH AWAL]],biasa1[[#This Row],[BARU]])</f>
        <v>2</v>
      </c>
      <c r="D94" s="87" t="s">
        <v>117</v>
      </c>
      <c r="E94" s="87">
        <v>2</v>
      </c>
      <c r="F94" s="87"/>
      <c r="G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" s="90"/>
      <c r="I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" s="91">
        <f>LOOKUP(ROW(K94)-ROWS($K$1:$K$3),biasa1[NO])</f>
        <v>91</v>
      </c>
      <c r="L94" s="77" t="str">
        <f>LOOKUP(biasa2[[#This Row],[NO]],biasa1[NO],biasa1[NAMA])</f>
        <v>Asahan 664b/ Smurf(24)</v>
      </c>
      <c r="M94" s="91">
        <f>LOOKUP(biasa2[[#This Row],[NO]],biasa1[NO],biasa1[JUMLAH])</f>
        <v>1</v>
      </c>
      <c r="N94" s="91" t="str">
        <f>LOOKUP(biasa2[[#This Row],[NO]],biasa1[NO],biasa1[SATUAN])</f>
        <v>48 box</v>
      </c>
    </row>
    <row r="95" spans="1:14" ht="20.100000000000001" customHeight="1">
      <c r="A95" s="87">
        <f>IF(biasa1[[#This Row],[JUMLAH]]&gt;0,COUNT(A$3:$A94)+1,"")</f>
        <v>91</v>
      </c>
      <c r="B95" s="88" t="s">
        <v>124</v>
      </c>
      <c r="C95" s="87">
        <f>IF(biasa1[[#This Row],[BARU]]="",biasa1[[#This Row],[JUMLAH AWAL]],biasa1[[#This Row],[BARU]])</f>
        <v>1</v>
      </c>
      <c r="D95" s="87" t="s">
        <v>103</v>
      </c>
      <c r="E95" s="87">
        <v>1</v>
      </c>
      <c r="F95" s="87"/>
      <c r="G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" s="90"/>
      <c r="I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" s="91">
        <f>LOOKUP(ROW(K95)-ROWS($K$1:$K$3),biasa1[NO])</f>
        <v>92</v>
      </c>
      <c r="L95" s="77" t="str">
        <f>LOOKUP(biasa2[[#This Row],[NO]],biasa1[NO],biasa1[NAMA])</f>
        <v>Asahan 6814 Tomy 1x8</v>
      </c>
      <c r="M95" s="91">
        <f>LOOKUP(biasa2[[#This Row],[NO]],biasa1[NO],biasa1[JUMLAH])</f>
        <v>1</v>
      </c>
      <c r="N95" s="91" t="str">
        <f>LOOKUP(biasa2[[#This Row],[NO]],biasa1[NO],biasa1[SATUAN])</f>
        <v>96 pc</v>
      </c>
    </row>
    <row r="96" spans="1:14" ht="20.100000000000001" customHeight="1">
      <c r="A96" s="87">
        <f>IF(biasa1[[#This Row],[JUMLAH]]&gt;0,COUNT(A$3:$A95)+1,"")</f>
        <v>92</v>
      </c>
      <c r="B96" s="88" t="s">
        <v>125</v>
      </c>
      <c r="C96" s="87">
        <f>IF(biasa1[[#This Row],[BARU]]="",biasa1[[#This Row],[JUMLAH AWAL]],biasa1[[#This Row],[BARU]])</f>
        <v>1</v>
      </c>
      <c r="D96" s="87" t="s">
        <v>126</v>
      </c>
      <c r="E96" s="87">
        <v>1</v>
      </c>
      <c r="F96" s="87"/>
      <c r="G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" s="90"/>
      <c r="I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" s="91">
        <f>LOOKUP(ROW(K96)-ROWS($K$1:$K$3),biasa1[NO])</f>
        <v>93</v>
      </c>
      <c r="L96" s="77" t="str">
        <f>LOOKUP(biasa2[[#This Row],[NO]],biasa1[NO],biasa1[NAMA])</f>
        <v>Asahan 7528 botol</v>
      </c>
      <c r="M96" s="91">
        <f>LOOKUP(biasa2[[#This Row],[NO]],biasa1[NO],biasa1[JUMLAH])</f>
        <v>5</v>
      </c>
      <c r="N96" s="91" t="str">
        <f>LOOKUP(biasa2[[#This Row],[NO]],biasa1[NO],biasa1[SATUAN])</f>
        <v>24 botol</v>
      </c>
    </row>
    <row r="97" spans="1:14" ht="20.100000000000001" customHeight="1">
      <c r="A97" s="87">
        <f>IF(biasa1[[#This Row],[JUMLAH]]&gt;0,COUNT(A$3:$A96)+1,"")</f>
        <v>93</v>
      </c>
      <c r="B97" s="88" t="s">
        <v>127</v>
      </c>
      <c r="C97" s="87">
        <f>IF(biasa1[[#This Row],[BARU]]="",biasa1[[#This Row],[JUMLAH AWAL]],biasa1[[#This Row],[BARU]])</f>
        <v>5</v>
      </c>
      <c r="D97" s="87" t="s">
        <v>128</v>
      </c>
      <c r="E97" s="87">
        <v>5</v>
      </c>
      <c r="F97" s="87"/>
      <c r="G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" s="90"/>
      <c r="I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" s="91">
        <f>LOOKUP(ROW(K97)-ROWS($K$1:$K$3),biasa1[NO])</f>
        <v>94</v>
      </c>
      <c r="L97" s="77" t="str">
        <f>LOOKUP(biasa2[[#This Row],[NO]],biasa1[NO],biasa1[NAMA])</f>
        <v>Asahan 859 Cangkir (12)</v>
      </c>
      <c r="M97" s="91">
        <f>LOOKUP(biasa2[[#This Row],[NO]],biasa1[NO],biasa1[JUMLAH])</f>
        <v>2</v>
      </c>
      <c r="N97" s="91" t="str">
        <f>LOOKUP(biasa2[[#This Row],[NO]],biasa1[NO],biasa1[SATUAN])</f>
        <v>5 grs</v>
      </c>
    </row>
    <row r="98" spans="1:14" ht="20.100000000000001" customHeight="1">
      <c r="A98" s="87">
        <f>IF(biasa1[[#This Row],[JUMLAH]]&gt;0,COUNT(A$3:$A97)+1,"")</f>
        <v>94</v>
      </c>
      <c r="B98" s="88" t="s">
        <v>129</v>
      </c>
      <c r="C98" s="87">
        <f>IF(biasa1[[#This Row],[BARU]]="",biasa1[[#This Row],[JUMLAH AWAL]],biasa1[[#This Row],[BARU]])</f>
        <v>2</v>
      </c>
      <c r="D98" s="87" t="s">
        <v>130</v>
      </c>
      <c r="E98" s="87">
        <v>2</v>
      </c>
      <c r="F98" s="87"/>
      <c r="G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" s="90"/>
      <c r="I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" s="91">
        <f>LOOKUP(ROW(K98)-ROWS($K$1:$K$3),biasa1[NO])</f>
        <v>95</v>
      </c>
      <c r="L98" s="77" t="str">
        <f>LOOKUP(biasa2[[#This Row],[NO]],biasa1[NO],biasa1[NAMA])</f>
        <v>Asahan 888 H (24)</v>
      </c>
      <c r="M98" s="91">
        <f>LOOKUP(biasa2[[#This Row],[NO]],biasa1[NO],biasa1[JUMLAH])</f>
        <v>1</v>
      </c>
      <c r="N98" s="91" t="str">
        <f>LOOKUP(biasa2[[#This Row],[NO]],biasa1[NO],biasa1[SATUAN])</f>
        <v>60 box</v>
      </c>
    </row>
    <row r="99" spans="1:14" ht="20.100000000000001" customHeight="1">
      <c r="A99" s="87">
        <f>IF(biasa1[[#This Row],[JUMLAH]]&gt;0,COUNT(A$3:$A98)+1,"")</f>
        <v>95</v>
      </c>
      <c r="B99" s="88" t="s">
        <v>131</v>
      </c>
      <c r="C99" s="87">
        <f>IF(biasa1[[#This Row],[BARU]]="",biasa1[[#This Row],[JUMLAH AWAL]],biasa1[[#This Row],[BARU]])</f>
        <v>1</v>
      </c>
      <c r="D99" s="87" t="s">
        <v>117</v>
      </c>
      <c r="E99" s="87">
        <v>1</v>
      </c>
      <c r="F99" s="87"/>
      <c r="G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" s="90"/>
      <c r="I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" s="91">
        <f>LOOKUP(ROW(K99)-ROWS($K$1:$K$3),biasa1[NO])</f>
        <v>96</v>
      </c>
      <c r="L99" s="77" t="str">
        <f>LOOKUP(biasa2[[#This Row],[NO]],biasa1[NO],biasa1[NAMA])</f>
        <v>Asahan 888 K(3)</v>
      </c>
      <c r="M99" s="91">
        <f>LOOKUP(biasa2[[#This Row],[NO]],biasa1[NO],biasa1[JUMLAH])</f>
        <v>3</v>
      </c>
      <c r="N99" s="91" t="str">
        <f>LOOKUP(biasa2[[#This Row],[NO]],biasa1[NO],biasa1[SATUAN])</f>
        <v>60 box</v>
      </c>
    </row>
    <row r="100" spans="1:14" ht="20.100000000000001" customHeight="1">
      <c r="A100" s="87">
        <f>IF(biasa1[[#This Row],[JUMLAH]]&gt;0,COUNT(A$3:$A99)+1,"")</f>
        <v>96</v>
      </c>
      <c r="B100" s="88" t="s">
        <v>132</v>
      </c>
      <c r="C100" s="87">
        <f>IF(biasa1[[#This Row],[BARU]]="",biasa1[[#This Row],[JUMLAH AWAL]],biasa1[[#This Row],[BARU]])</f>
        <v>3</v>
      </c>
      <c r="D100" s="87" t="s">
        <v>117</v>
      </c>
      <c r="E100" s="87">
        <v>3</v>
      </c>
      <c r="F100" s="87"/>
      <c r="G1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" s="90"/>
      <c r="I1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" s="91">
        <f>LOOKUP(ROW(K100)-ROWS($K$1:$K$3),biasa1[NO])</f>
        <v>97</v>
      </c>
      <c r="L100" s="77" t="str">
        <f>LOOKUP(biasa2[[#This Row],[NO]],biasa1[NO],biasa1[NAMA])</f>
        <v>Asahan 888E</v>
      </c>
      <c r="M100" s="91">
        <f>LOOKUP(biasa2[[#This Row],[NO]],biasa1[NO],biasa1[JUMLAH])</f>
        <v>1</v>
      </c>
      <c r="N100" s="91" t="str">
        <f>LOOKUP(biasa2[[#This Row],[NO]],biasa1[NO],biasa1[SATUAN])</f>
        <v>60 box</v>
      </c>
    </row>
    <row r="101" spans="1:14" ht="20.100000000000001" customHeight="1">
      <c r="A101" s="87">
        <f>IF(biasa1[[#This Row],[JUMLAH]]&gt;0,COUNT(A$3:$A100)+1,"")</f>
        <v>97</v>
      </c>
      <c r="B101" s="88" t="s">
        <v>133</v>
      </c>
      <c r="C101" s="87">
        <f>IF(biasa1[[#This Row],[BARU]]="",biasa1[[#This Row],[JUMLAH AWAL]],biasa1[[#This Row],[BARU]])</f>
        <v>1</v>
      </c>
      <c r="D101" s="87" t="s">
        <v>117</v>
      </c>
      <c r="E101" s="87">
        <v>1</v>
      </c>
      <c r="F101" s="87"/>
      <c r="G1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" s="90"/>
      <c r="I1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" s="91">
        <f>LOOKUP(ROW(K101)-ROWS($K$1:$K$3),biasa1[NO])</f>
        <v>98</v>
      </c>
      <c r="L101" s="77" t="str">
        <f>LOOKUP(biasa2[[#This Row],[NO]],biasa1[NO],biasa1[NAMA])</f>
        <v>Asahan 9102 bubble(24)</v>
      </c>
      <c r="M101" s="91">
        <f>LOOKUP(biasa2[[#This Row],[NO]],biasa1[NO],biasa1[JUMLAH])</f>
        <v>2</v>
      </c>
      <c r="N101" s="91" t="str">
        <f>LOOKUP(biasa2[[#This Row],[NO]],biasa1[NO],biasa1[SATUAN])</f>
        <v>48 box</v>
      </c>
    </row>
    <row r="102" spans="1:14" ht="20.100000000000001" customHeight="1">
      <c r="A102" s="87">
        <f>IF(biasa1[[#This Row],[JUMLAH]]&gt;0,COUNT(A$3:$A101)+1,"")</f>
        <v>98</v>
      </c>
      <c r="B102" s="88" t="s">
        <v>134</v>
      </c>
      <c r="C102" s="87">
        <f>IF(biasa1[[#This Row],[BARU]]="",biasa1[[#This Row],[JUMLAH AWAL]],biasa1[[#This Row],[BARU]])</f>
        <v>2</v>
      </c>
      <c r="D102" s="87" t="s">
        <v>103</v>
      </c>
      <c r="E102" s="87">
        <v>2</v>
      </c>
      <c r="F102" s="87"/>
      <c r="G1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" s="90"/>
      <c r="I1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" s="91">
        <f>LOOKUP(ROW(K102)-ROWS($K$1:$K$3),biasa1[NO])</f>
        <v>99</v>
      </c>
      <c r="L102" s="77" t="str">
        <f>LOOKUP(biasa2[[#This Row],[NO]],biasa1[NO],biasa1[NAMA])</f>
        <v>Asahan 917 (48)</v>
      </c>
      <c r="M102" s="91">
        <f>LOOKUP(biasa2[[#This Row],[NO]],biasa1[NO],biasa1[JUMLAH])</f>
        <v>1</v>
      </c>
      <c r="N102" s="91" t="str">
        <f>LOOKUP(biasa2[[#This Row],[NO]],biasa1[NO],biasa1[SATUAN])</f>
        <v>60 pot</v>
      </c>
    </row>
    <row r="103" spans="1:14" ht="20.100000000000001" customHeight="1">
      <c r="A103" s="87">
        <f>IF(biasa1[[#This Row],[JUMLAH]]&gt;0,COUNT(A$3:$A102)+1,"")</f>
        <v>99</v>
      </c>
      <c r="B103" s="88" t="s">
        <v>135</v>
      </c>
      <c r="C103" s="87">
        <f>IF(biasa1[[#This Row],[BARU]]="",biasa1[[#This Row],[JUMLAH AWAL]],biasa1[[#This Row],[BARU]])</f>
        <v>1</v>
      </c>
      <c r="D103" s="87" t="s">
        <v>136</v>
      </c>
      <c r="E103" s="87">
        <v>1</v>
      </c>
      <c r="F103" s="87"/>
      <c r="G1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" s="90"/>
      <c r="I1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" s="91">
        <f>LOOKUP(ROW(K103)-ROWS($K$1:$K$3),biasa1[NO])</f>
        <v>100</v>
      </c>
      <c r="L103" s="77" t="str">
        <f>LOOKUP(biasa2[[#This Row],[NO]],biasa1[NO],biasa1[NAMA])</f>
        <v>Asahan 9910(13)/ 9916(13) BLK</v>
      </c>
      <c r="M103" s="91">
        <f>LOOKUP(biasa2[[#This Row],[NO]],biasa1[NO],biasa1[JUMLAH])</f>
        <v>26</v>
      </c>
      <c r="N103" s="91" t="str">
        <f>LOOKUP(biasa2[[#This Row],[NO]],biasa1[NO],biasa1[SATUAN])</f>
        <v>96 pc</v>
      </c>
    </row>
    <row r="104" spans="1:14" ht="20.100000000000001" customHeight="1">
      <c r="A104" s="87">
        <f>IF(biasa1[[#This Row],[JUMLAH]]&gt;0,COUNT(A$3:$A103)+1,"")</f>
        <v>100</v>
      </c>
      <c r="B104" s="88" t="s">
        <v>2536</v>
      </c>
      <c r="C104" s="87">
        <f>IF(biasa1[[#This Row],[BARU]]="",biasa1[[#This Row],[JUMLAH AWAL]],biasa1[[#This Row],[BARU]])</f>
        <v>26</v>
      </c>
      <c r="D104" s="87" t="s">
        <v>126</v>
      </c>
      <c r="E104" s="87">
        <v>26</v>
      </c>
      <c r="F104" s="87"/>
      <c r="G1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" s="90"/>
      <c r="I1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" s="91">
        <f>LOOKUP(ROW(K104)-ROWS($K$1:$K$3),biasa1[NO])</f>
        <v>101</v>
      </c>
      <c r="L104" s="77" t="str">
        <f>LOOKUP(biasa2[[#This Row],[NO]],biasa1[NO],biasa1[NAMA])</f>
        <v>Asahan B 752 (1x24 pc)</v>
      </c>
      <c r="M104" s="91">
        <f>LOOKUP(biasa2[[#This Row],[NO]],biasa1[NO],biasa1[JUMLAH])</f>
        <v>6</v>
      </c>
      <c r="N104" s="91">
        <f>LOOKUP(biasa2[[#This Row],[NO]],biasa1[NO],biasa1[SATUAN])</f>
        <v>0</v>
      </c>
    </row>
    <row r="105" spans="1:14" ht="20.100000000000001" customHeight="1">
      <c r="A105" s="87">
        <f>IF(biasa1[[#This Row],[JUMLAH]]&gt;0,COUNT(A$3:$A104)+1,"")</f>
        <v>101</v>
      </c>
      <c r="B105" s="88" t="s">
        <v>137</v>
      </c>
      <c r="C105" s="87">
        <f>IF(biasa1[[#This Row],[BARU]]="",biasa1[[#This Row],[JUMLAH AWAL]],biasa1[[#This Row],[BARU]])</f>
        <v>6</v>
      </c>
      <c r="D105" s="87"/>
      <c r="E105" s="87">
        <v>6</v>
      </c>
      <c r="F105" s="87"/>
      <c r="G1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" s="90"/>
      <c r="I1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" s="91">
        <f>LOOKUP(ROW(K105)-ROWS($K$1:$K$3),biasa1[NO])</f>
        <v>102</v>
      </c>
      <c r="L105" s="77" t="str">
        <f>LOOKUP(biasa2[[#This Row],[NO]],biasa1[NO],biasa1[NAMA])</f>
        <v>Asahan Bear 839</v>
      </c>
      <c r="M105" s="91">
        <f>LOOKUP(biasa2[[#This Row],[NO]],biasa1[NO],biasa1[JUMLAH])</f>
        <v>7</v>
      </c>
      <c r="N105" s="91" t="str">
        <f>LOOKUP(biasa2[[#This Row],[NO]],biasa1[NO],biasa1[SATUAN])</f>
        <v>48 ls</v>
      </c>
    </row>
    <row r="106" spans="1:14" ht="20.100000000000001" customHeight="1">
      <c r="A106" s="87">
        <f>IF(biasa1[[#This Row],[JUMLAH]]&gt;0,COUNT(A$3:$A105)+1,"")</f>
        <v>102</v>
      </c>
      <c r="B106" s="88" t="s">
        <v>138</v>
      </c>
      <c r="C106" s="87">
        <f>IF(biasa1[[#This Row],[BARU]]="",biasa1[[#This Row],[JUMLAH AWAL]],biasa1[[#This Row],[BARU]])</f>
        <v>7</v>
      </c>
      <c r="D106" s="87" t="s">
        <v>139</v>
      </c>
      <c r="E106" s="87">
        <v>7</v>
      </c>
      <c r="F106" s="87"/>
      <c r="G1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" s="90"/>
      <c r="I1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" s="91">
        <f>LOOKUP(ROW(K106)-ROWS($K$1:$K$3),biasa1[NO])</f>
        <v>103</v>
      </c>
      <c r="L106" s="77" t="str">
        <f>LOOKUP(biasa2[[#This Row],[NO]],biasa1[NO],biasa1[NAMA])</f>
        <v>Asahan Bulat Disney 1083 3D (24)</v>
      </c>
      <c r="M106" s="91">
        <f>LOOKUP(biasa2[[#This Row],[NO]],biasa1[NO],biasa1[JUMLAH])</f>
        <v>4</v>
      </c>
      <c r="N106" s="91" t="str">
        <f>LOOKUP(biasa2[[#This Row],[NO]],biasa1[NO],biasa1[SATUAN])</f>
        <v>48 box</v>
      </c>
    </row>
    <row r="107" spans="1:14" ht="20.100000000000001" customHeight="1">
      <c r="A107" s="87">
        <f>IF(biasa1[[#This Row],[JUMLAH]]&gt;0,COUNT(A$3:$A106)+1,"")</f>
        <v>103</v>
      </c>
      <c r="B107" s="88" t="s">
        <v>140</v>
      </c>
      <c r="C107" s="87">
        <f>IF(biasa1[[#This Row],[BARU]]="",biasa1[[#This Row],[JUMLAH AWAL]],biasa1[[#This Row],[BARU]])</f>
        <v>4</v>
      </c>
      <c r="D107" s="87" t="s">
        <v>103</v>
      </c>
      <c r="E107" s="87">
        <v>4</v>
      </c>
      <c r="F107" s="87"/>
      <c r="G1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" s="90"/>
      <c r="I1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" s="91">
        <f>LOOKUP(ROW(K107)-ROWS($K$1:$K$3),biasa1[NO])</f>
        <v>104</v>
      </c>
      <c r="L107" s="77" t="str">
        <f>LOOKUP(biasa2[[#This Row],[NO]],biasa1[NO],biasa1[NAMA])</f>
        <v>Asahan Car mic color 351 (30)</v>
      </c>
      <c r="M107" s="91">
        <f>LOOKUP(biasa2[[#This Row],[NO]],biasa1[NO],biasa1[JUMLAH])</f>
        <v>2</v>
      </c>
      <c r="N107" s="91" t="str">
        <f>LOOKUP(biasa2[[#This Row],[NO]],biasa1[NO],biasa1[SATUAN])</f>
        <v>120 ls</v>
      </c>
    </row>
    <row r="108" spans="1:14" ht="20.100000000000001" customHeight="1">
      <c r="A108" s="87">
        <f>IF(biasa1[[#This Row],[JUMLAH]]&gt;0,COUNT(A$3:$A107)+1,"")</f>
        <v>104</v>
      </c>
      <c r="B108" s="88" t="s">
        <v>141</v>
      </c>
      <c r="C108" s="87">
        <f>IF(biasa1[[#This Row],[BARU]]="",biasa1[[#This Row],[JUMLAH AWAL]],biasa1[[#This Row],[BARU]])</f>
        <v>2</v>
      </c>
      <c r="D108" s="87" t="s">
        <v>33</v>
      </c>
      <c r="E108" s="87">
        <v>2</v>
      </c>
      <c r="F108" s="87"/>
      <c r="G1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" s="90"/>
      <c r="I1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" s="91">
        <f>LOOKUP(ROW(K108)-ROWS($K$1:$K$3),biasa1[NO])</f>
        <v>105</v>
      </c>
      <c r="L108" s="77" t="str">
        <f>LOOKUP(biasa2[[#This Row],[NO]],biasa1[NO],biasa1[NAMA])</f>
        <v>Asahan CC 215</v>
      </c>
      <c r="M108" s="91">
        <f>LOOKUP(biasa2[[#This Row],[NO]],biasa1[NO],biasa1[JUMLAH])</f>
        <v>1</v>
      </c>
      <c r="N108" s="91" t="str">
        <f>LOOKUP(biasa2[[#This Row],[NO]],biasa1[NO],biasa1[SATUAN])</f>
        <v>144 set</v>
      </c>
    </row>
    <row r="109" spans="1:14" ht="20.100000000000001" customHeight="1">
      <c r="A109" s="87">
        <f>IF(biasa1[[#This Row],[JUMLAH]]&gt;0,COUNT(A$3:$A108)+1,"")</f>
        <v>105</v>
      </c>
      <c r="B109" s="88" t="s">
        <v>142</v>
      </c>
      <c r="C109" s="87">
        <f>IF(biasa1[[#This Row],[BARU]]="",biasa1[[#This Row],[JUMLAH AWAL]],biasa1[[#This Row],[BARU]])</f>
        <v>1</v>
      </c>
      <c r="D109" s="87" t="s">
        <v>143</v>
      </c>
      <c r="E109" s="87">
        <v>1</v>
      </c>
      <c r="F109" s="87"/>
      <c r="G1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" s="90"/>
      <c r="I1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" s="91">
        <f>LOOKUP(ROW(K109)-ROWS($K$1:$K$3),biasa1[NO])</f>
        <v>106</v>
      </c>
      <c r="L109" s="77" t="str">
        <f>LOOKUP(biasa2[[#This Row],[NO]],biasa1[NO],biasa1[NAMA])</f>
        <v>Asahan Changli CL 161-2 Hole</v>
      </c>
      <c r="M109" s="91">
        <f>LOOKUP(biasa2[[#This Row],[NO]],biasa1[NO],biasa1[JUMLAH])</f>
        <v>1</v>
      </c>
      <c r="N109" s="91" t="str">
        <f>LOOKUP(biasa2[[#This Row],[NO]],biasa1[NO],biasa1[SATUAN])</f>
        <v>1440 pc</v>
      </c>
    </row>
    <row r="110" spans="1:14" ht="20.100000000000001" customHeight="1">
      <c r="A110" s="87">
        <f>IF(biasa1[[#This Row],[JUMLAH]]&gt;0,COUNT(A$3:$A109)+1,"")</f>
        <v>106</v>
      </c>
      <c r="B110" s="88" t="s">
        <v>144</v>
      </c>
      <c r="C110" s="87">
        <f>IF(biasa1[[#This Row],[BARU]]="",biasa1[[#This Row],[JUMLAH AWAL]],biasa1[[#This Row],[BARU]])</f>
        <v>1</v>
      </c>
      <c r="D110" s="87" t="s">
        <v>101</v>
      </c>
      <c r="E110" s="87">
        <v>1</v>
      </c>
      <c r="F110" s="87"/>
      <c r="G1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" s="90"/>
      <c r="I1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" s="91">
        <f>LOOKUP(ROW(K110)-ROWS($K$1:$K$3),biasa1[NO])</f>
        <v>107</v>
      </c>
      <c r="L110" s="77" t="str">
        <f>LOOKUP(biasa2[[#This Row],[NO]],biasa1[NO],biasa1[NAMA])</f>
        <v>Asahan CL 106</v>
      </c>
      <c r="M110" s="91">
        <f>LOOKUP(biasa2[[#This Row],[NO]],biasa1[NO],biasa1[JUMLAH])</f>
        <v>1</v>
      </c>
      <c r="N110" s="91" t="str">
        <f>LOOKUP(biasa2[[#This Row],[NO]],biasa1[NO],biasa1[SATUAN])</f>
        <v>1152 pc</v>
      </c>
    </row>
    <row r="111" spans="1:14" ht="20.100000000000001" customHeight="1">
      <c r="A111" s="87">
        <f>IF(biasa1[[#This Row],[JUMLAH]]&gt;0,COUNT(A$3:$A110)+1,"")</f>
        <v>107</v>
      </c>
      <c r="B111" s="88" t="s">
        <v>145</v>
      </c>
      <c r="C111" s="87">
        <f>IF(biasa1[[#This Row],[BARU]]="",biasa1[[#This Row],[JUMLAH AWAL]],biasa1[[#This Row],[BARU]])</f>
        <v>1</v>
      </c>
      <c r="D111" s="87" t="s">
        <v>122</v>
      </c>
      <c r="E111" s="87">
        <v>1</v>
      </c>
      <c r="F111" s="87"/>
      <c r="G1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" s="90"/>
      <c r="I1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" s="91">
        <f>LOOKUP(ROW(K111)-ROWS($K$1:$K$3),biasa1[NO])</f>
        <v>108</v>
      </c>
      <c r="L111" s="77" t="str">
        <f>LOOKUP(biasa2[[#This Row],[NO]],biasa1[NO],biasa1[NAMA])</f>
        <v>Asahan CL 135/ mini (72)</v>
      </c>
      <c r="M111" s="91">
        <f>LOOKUP(biasa2[[#This Row],[NO]],biasa1[NO],biasa1[JUMLAH])</f>
        <v>18</v>
      </c>
      <c r="N111" s="91" t="str">
        <f>LOOKUP(biasa2[[#This Row],[NO]],biasa1[NO],biasa1[SATUAN])</f>
        <v>36 box</v>
      </c>
    </row>
    <row r="112" spans="1:14" ht="20.100000000000001" customHeight="1">
      <c r="A112" s="87">
        <f>IF(biasa1[[#This Row],[JUMLAH]]&gt;0,COUNT(A$3:$A111)+1,"")</f>
        <v>108</v>
      </c>
      <c r="B112" s="88" t="s">
        <v>146</v>
      </c>
      <c r="C112" s="87">
        <f>IF(biasa1[[#This Row],[BARU]]="",biasa1[[#This Row],[JUMLAH AWAL]],biasa1[[#This Row],[BARU]])</f>
        <v>18</v>
      </c>
      <c r="D112" s="87" t="s">
        <v>105</v>
      </c>
      <c r="E112" s="87">
        <v>18</v>
      </c>
      <c r="F112" s="87"/>
      <c r="G1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" s="90"/>
      <c r="I1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" s="91">
        <f>LOOKUP(ROW(K112)-ROWS($K$1:$K$3),biasa1[NO])</f>
        <v>109</v>
      </c>
      <c r="L112" s="77" t="str">
        <f>LOOKUP(biasa2[[#This Row],[NO]],biasa1[NO],biasa1[NAMA])</f>
        <v>Asahan CL-113/2H 1x48</v>
      </c>
      <c r="M112" s="91">
        <f>LOOKUP(biasa2[[#This Row],[NO]],biasa1[NO],biasa1[JUMLAH])</f>
        <v>1</v>
      </c>
      <c r="N112" s="91" t="str">
        <f>LOOKUP(biasa2[[#This Row],[NO]],biasa1[NO],biasa1[SATUAN])</f>
        <v>30 box</v>
      </c>
    </row>
    <row r="113" spans="1:14" ht="20.100000000000001" customHeight="1">
      <c r="A113" s="87">
        <f>IF(biasa1[[#This Row],[JUMLAH]]&gt;0,COUNT(A$3:$A112)+1,"")</f>
        <v>109</v>
      </c>
      <c r="B113" s="88" t="s">
        <v>147</v>
      </c>
      <c r="C113" s="87">
        <f>IF(biasa1[[#This Row],[BARU]]="",biasa1[[#This Row],[JUMLAH AWAL]],biasa1[[#This Row],[BARU]])</f>
        <v>1</v>
      </c>
      <c r="D113" s="87" t="s">
        <v>148</v>
      </c>
      <c r="E113" s="87">
        <v>1</v>
      </c>
      <c r="F113" s="87"/>
      <c r="G1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" s="90"/>
      <c r="I1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" s="91">
        <f>LOOKUP(ROW(K113)-ROWS($K$1:$K$3),biasa1[NO])</f>
        <v>110</v>
      </c>
      <c r="L113" s="77" t="str">
        <f>LOOKUP(biasa2[[#This Row],[NO]],biasa1[NO],biasa1[NAMA])</f>
        <v>Asahan CLI - 4581 pinguin (24)</v>
      </c>
      <c r="M113" s="91">
        <f>LOOKUP(biasa2[[#This Row],[NO]],biasa1[NO],biasa1[JUMLAH])</f>
        <v>2</v>
      </c>
      <c r="N113" s="91" t="str">
        <f>LOOKUP(biasa2[[#This Row],[NO]],biasa1[NO],biasa1[SATUAN])</f>
        <v>60 box</v>
      </c>
    </row>
    <row r="114" spans="1:14" ht="20.100000000000001" customHeight="1">
      <c r="A114" s="87">
        <f>IF(biasa1[[#This Row],[JUMLAH]]&gt;0,COUNT(A$3:$A113)+1,"")</f>
        <v>110</v>
      </c>
      <c r="B114" s="88" t="s">
        <v>149</v>
      </c>
      <c r="C114" s="87">
        <f>IF(biasa1[[#This Row],[BARU]]="",biasa1[[#This Row],[JUMLAH AWAL]],biasa1[[#This Row],[BARU]])</f>
        <v>2</v>
      </c>
      <c r="D114" s="87" t="s">
        <v>117</v>
      </c>
      <c r="E114" s="87">
        <v>2</v>
      </c>
      <c r="F114" s="87"/>
      <c r="G1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" s="90"/>
      <c r="I1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" s="91">
        <f>LOOKUP(ROW(K114)-ROWS($K$1:$K$3),biasa1[NO])</f>
        <v>111</v>
      </c>
      <c r="L114" s="77" t="str">
        <f>LOOKUP(biasa2[[#This Row],[NO]],biasa1[NO],biasa1[NAMA])</f>
        <v>Asahan dinosaurus 8188</v>
      </c>
      <c r="M114" s="91">
        <f>LOOKUP(biasa2[[#This Row],[NO]],biasa1[NO],biasa1[JUMLAH])</f>
        <v>8</v>
      </c>
      <c r="N114" s="91" t="str">
        <f>LOOKUP(biasa2[[#This Row],[NO]],biasa1[NO],biasa1[SATUAN])</f>
        <v>1728 pc</v>
      </c>
    </row>
    <row r="115" spans="1:14" ht="20.100000000000001" customHeight="1">
      <c r="A115" s="87">
        <f>IF(biasa1[[#This Row],[JUMLAH]]&gt;0,COUNT(A$3:$A114)+1,"")</f>
        <v>111</v>
      </c>
      <c r="B115" s="88" t="s">
        <v>150</v>
      </c>
      <c r="C115" s="87">
        <f>IF(biasa1[[#This Row],[BARU]]="",biasa1[[#This Row],[JUMLAH AWAL]],biasa1[[#This Row],[BARU]])</f>
        <v>8</v>
      </c>
      <c r="D115" s="87" t="s">
        <v>151</v>
      </c>
      <c r="E115" s="87">
        <v>8</v>
      </c>
      <c r="F115" s="87"/>
      <c r="G1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" s="90"/>
      <c r="I1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" s="91">
        <f>LOOKUP(ROW(K115)-ROWS($K$1:$K$3),biasa1[NO])</f>
        <v>112</v>
      </c>
      <c r="L115" s="77" t="str">
        <f>LOOKUP(biasa2[[#This Row],[NO]],biasa1[NO],biasa1[NAMA])</f>
        <v>Asahan DMS 024</v>
      </c>
      <c r="M115" s="91">
        <f>LOOKUP(biasa2[[#This Row],[NO]],biasa1[NO],biasa1[JUMLAH])</f>
        <v>1</v>
      </c>
      <c r="N115" s="91" t="str">
        <f>LOOKUP(biasa2[[#This Row],[NO]],biasa1[NO],biasa1[SATUAN])</f>
        <v>1152 pc</v>
      </c>
    </row>
    <row r="116" spans="1:14" ht="20.100000000000001" customHeight="1">
      <c r="A116" s="87">
        <f>IF(biasa1[[#This Row],[JUMLAH]]&gt;0,COUNT(A$3:$A115)+1,"")</f>
        <v>112</v>
      </c>
      <c r="B116" s="88" t="s">
        <v>152</v>
      </c>
      <c r="C116" s="87">
        <f>IF(biasa1[[#This Row],[BARU]]="",biasa1[[#This Row],[JUMLAH AWAL]],biasa1[[#This Row],[BARU]])</f>
        <v>1</v>
      </c>
      <c r="D116" s="87" t="s">
        <v>122</v>
      </c>
      <c r="E116" s="87">
        <v>1</v>
      </c>
      <c r="F116" s="87"/>
      <c r="G1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" s="90"/>
      <c r="I1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" s="91">
        <f>LOOKUP(ROW(K116)-ROWS($K$1:$K$3),biasa1[NO])</f>
        <v>113</v>
      </c>
      <c r="L116" s="77" t="str">
        <f>LOOKUP(biasa2[[#This Row],[NO]],biasa1[NO],biasa1[NAMA])</f>
        <v>Asahan DMS 030(36)</v>
      </c>
      <c r="M116" s="91">
        <f>LOOKUP(biasa2[[#This Row],[NO]],biasa1[NO],biasa1[JUMLAH])</f>
        <v>11</v>
      </c>
      <c r="N116" s="91" t="str">
        <f>LOOKUP(biasa2[[#This Row],[NO]],biasa1[NO],biasa1[SATUAN])</f>
        <v>48 box</v>
      </c>
    </row>
    <row r="117" spans="1:14" ht="20.100000000000001" customHeight="1">
      <c r="A117" s="87">
        <f>IF(biasa1[[#This Row],[JUMLAH]]&gt;0,COUNT(A$3:$A116)+1,"")</f>
        <v>113</v>
      </c>
      <c r="B117" s="88" t="s">
        <v>153</v>
      </c>
      <c r="C117" s="87">
        <f>IF(biasa1[[#This Row],[BARU]]="",biasa1[[#This Row],[JUMLAH AWAL]],biasa1[[#This Row],[BARU]])</f>
        <v>11</v>
      </c>
      <c r="D117" s="87" t="s">
        <v>103</v>
      </c>
      <c r="E117" s="87">
        <v>11</v>
      </c>
      <c r="F117" s="87"/>
      <c r="G1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" s="90"/>
      <c r="I1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" s="91">
        <f>LOOKUP(ROW(K117)-ROWS($K$1:$K$3),biasa1[NO])</f>
        <v>114</v>
      </c>
      <c r="L117" s="77" t="str">
        <f>LOOKUP(biasa2[[#This Row],[NO]],biasa1[NO],biasa1[NAMA])</f>
        <v>Asahan DMS 038</v>
      </c>
      <c r="M117" s="91">
        <f>LOOKUP(biasa2[[#This Row],[NO]],biasa1[NO],biasa1[JUMLAH])</f>
        <v>10</v>
      </c>
      <c r="N117" s="91" t="str">
        <f>LOOKUP(biasa2[[#This Row],[NO]],biasa1[NO],biasa1[SATUAN])</f>
        <v>1152 pc</v>
      </c>
    </row>
    <row r="118" spans="1:14" ht="20.100000000000001" customHeight="1">
      <c r="A118" s="87">
        <f>IF(biasa1[[#This Row],[JUMLAH]]&gt;0,COUNT(A$3:$A117)+1,"")</f>
        <v>114</v>
      </c>
      <c r="B118" s="88" t="s">
        <v>154</v>
      </c>
      <c r="C118" s="87">
        <f>IF(biasa1[[#This Row],[BARU]]="",biasa1[[#This Row],[JUMLAH AWAL]],biasa1[[#This Row],[BARU]])</f>
        <v>10</v>
      </c>
      <c r="D118" s="87" t="s">
        <v>122</v>
      </c>
      <c r="E118" s="87">
        <v>10</v>
      </c>
      <c r="F118" s="87"/>
      <c r="G1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" s="90"/>
      <c r="I1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" s="91">
        <f>LOOKUP(ROW(K118)-ROWS($K$1:$K$3),biasa1[NO])</f>
        <v>115</v>
      </c>
      <c r="L118" s="77" t="str">
        <f>LOOKUP(biasa2[[#This Row],[NO]],biasa1[NO],biasa1[NAMA])</f>
        <v>Asahan DY - 358 HP (1x48)</v>
      </c>
      <c r="M118" s="91">
        <f>LOOKUP(biasa2[[#This Row],[NO]],biasa1[NO],biasa1[JUMLAH])</f>
        <v>13</v>
      </c>
      <c r="N118" s="91" t="str">
        <f>LOOKUP(biasa2[[#This Row],[NO]],biasa1[NO],biasa1[SATUAN])</f>
        <v>24 box</v>
      </c>
    </row>
    <row r="119" spans="1:14" ht="20.100000000000001" customHeight="1">
      <c r="A119" s="87">
        <f>IF(biasa1[[#This Row],[JUMLAH]]&gt;0,COUNT(A$3:$A118)+1,"")</f>
        <v>115</v>
      </c>
      <c r="B119" s="88" t="s">
        <v>155</v>
      </c>
      <c r="C119" s="87">
        <f>IF(biasa1[[#This Row],[BARU]]="",biasa1[[#This Row],[JUMLAH AWAL]],biasa1[[#This Row],[BARU]])</f>
        <v>13</v>
      </c>
      <c r="D119" s="87" t="s">
        <v>156</v>
      </c>
      <c r="E119" s="87">
        <v>13</v>
      </c>
      <c r="F119" s="87"/>
      <c r="G1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" s="90"/>
      <c r="I1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" s="91">
        <f>LOOKUP(ROW(K119)-ROWS($K$1:$K$3),biasa1[NO])</f>
        <v>116</v>
      </c>
      <c r="L119" s="77" t="str">
        <f>LOOKUP(biasa2[[#This Row],[NO]],biasa1[NO],biasa1[NAMA])</f>
        <v>Asahan FA 15003 (36)</v>
      </c>
      <c r="M119" s="91">
        <f>LOOKUP(biasa2[[#This Row],[NO]],biasa1[NO],biasa1[JUMLAH])</f>
        <v>7</v>
      </c>
      <c r="N119" s="91" t="str">
        <f>LOOKUP(biasa2[[#This Row],[NO]],biasa1[NO],biasa1[SATUAN])</f>
        <v>120 tabung</v>
      </c>
    </row>
    <row r="120" spans="1:14" ht="20.100000000000001" customHeight="1">
      <c r="A120" s="87">
        <f>IF(biasa1[[#This Row],[JUMLAH]]&gt;0,COUNT(A$3:$A119)+1,"")</f>
        <v>116</v>
      </c>
      <c r="B120" s="88" t="s">
        <v>157</v>
      </c>
      <c r="C120" s="87">
        <f>IF(biasa1[[#This Row],[BARU]]="",biasa1[[#This Row],[JUMLAH AWAL]],biasa1[[#This Row],[BARU]])</f>
        <v>7</v>
      </c>
      <c r="D120" s="87" t="s">
        <v>158</v>
      </c>
      <c r="E120" s="87">
        <v>7</v>
      </c>
      <c r="F120" s="87"/>
      <c r="G1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" s="90"/>
      <c r="I1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" s="91">
        <f>LOOKUP(ROW(K120)-ROWS($K$1:$K$3),biasa1[NO])</f>
        <v>117</v>
      </c>
      <c r="L120" s="77" t="str">
        <f>LOOKUP(biasa2[[#This Row],[NO]],biasa1[NO],biasa1[NAMA])</f>
        <v>Asahan FA 1618-24</v>
      </c>
      <c r="M120" s="91">
        <f>LOOKUP(biasa2[[#This Row],[NO]],biasa1[NO],biasa1[JUMLAH])</f>
        <v>8</v>
      </c>
      <c r="N120" s="91" t="str">
        <f>LOOKUP(biasa2[[#This Row],[NO]],biasa1[NO],biasa1[SATUAN])</f>
        <v>72 Tabung</v>
      </c>
    </row>
    <row r="121" spans="1:14" ht="20.100000000000001" customHeight="1">
      <c r="A121" s="87">
        <f>IF(biasa1[[#This Row],[JUMLAH]]&gt;0,COUNT(A$3:$A120)+1,"")</f>
        <v>117</v>
      </c>
      <c r="B121" s="88" t="s">
        <v>159</v>
      </c>
      <c r="C121" s="87">
        <f>IF(biasa1[[#This Row],[BARU]]="",biasa1[[#This Row],[JUMLAH AWAL]],biasa1[[#This Row],[BARU]])</f>
        <v>8</v>
      </c>
      <c r="D121" s="87" t="s">
        <v>160</v>
      </c>
      <c r="E121" s="87">
        <v>8</v>
      </c>
      <c r="F121" s="87"/>
      <c r="G1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" s="90"/>
      <c r="I1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" s="91">
        <f>LOOKUP(ROW(K121)-ROWS($K$1:$K$3),biasa1[NO])</f>
        <v>118</v>
      </c>
      <c r="L121" s="77" t="str">
        <f>LOOKUP(biasa2[[#This Row],[NO]],biasa1[NO],biasa1[NAMA])</f>
        <v>Asahan FC - 2258 Otopet</v>
      </c>
      <c r="M121" s="91">
        <f>LOOKUP(biasa2[[#This Row],[NO]],biasa1[NO],biasa1[JUMLAH])</f>
        <v>3</v>
      </c>
      <c r="N121" s="91" t="str">
        <f>LOOKUP(biasa2[[#This Row],[NO]],biasa1[NO],biasa1[SATUAN])</f>
        <v>96 ls</v>
      </c>
    </row>
    <row r="122" spans="1:14" ht="20.100000000000001" customHeight="1">
      <c r="A122" s="87">
        <f>IF(biasa1[[#This Row],[JUMLAH]]&gt;0,COUNT(A$3:$A121)+1,"")</f>
        <v>118</v>
      </c>
      <c r="B122" s="88" t="s">
        <v>161</v>
      </c>
      <c r="C122" s="87">
        <f>IF(biasa1[[#This Row],[BARU]]="",biasa1[[#This Row],[JUMLAH AWAL]],biasa1[[#This Row],[BARU]])</f>
        <v>3</v>
      </c>
      <c r="D122" s="87" t="s">
        <v>36</v>
      </c>
      <c r="E122" s="87">
        <v>3</v>
      </c>
      <c r="F122" s="87"/>
      <c r="G1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" s="90"/>
      <c r="I1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" s="91">
        <f>LOOKUP(ROW(K122)-ROWS($K$1:$K$3),biasa1[NO])</f>
        <v>119</v>
      </c>
      <c r="L122" s="77" t="str">
        <f>LOOKUP(biasa2[[#This Row],[NO]],biasa1[NO],biasa1[NAMA])</f>
        <v>Asahan G2 405 (36)</v>
      </c>
      <c r="M122" s="91">
        <f>LOOKUP(biasa2[[#This Row],[NO]],biasa1[NO],biasa1[JUMLAH])</f>
        <v>2</v>
      </c>
      <c r="N122" s="91" t="str">
        <f>LOOKUP(biasa2[[#This Row],[NO]],biasa1[NO],biasa1[SATUAN])</f>
        <v>32 pk</v>
      </c>
    </row>
    <row r="123" spans="1:14" ht="20.100000000000001" customHeight="1">
      <c r="A123" s="87">
        <f>IF(biasa1[[#This Row],[JUMLAH]]&gt;0,COUNT(A$3:$A122)+1,"")</f>
        <v>119</v>
      </c>
      <c r="B123" s="88" t="s">
        <v>162</v>
      </c>
      <c r="C123" s="87">
        <f>IF(biasa1[[#This Row],[BARU]]="",biasa1[[#This Row],[JUMLAH AWAL]],biasa1[[#This Row],[BARU]])</f>
        <v>2</v>
      </c>
      <c r="D123" s="87" t="s">
        <v>163</v>
      </c>
      <c r="E123" s="87">
        <v>2</v>
      </c>
      <c r="F123" s="87"/>
      <c r="G1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" s="90"/>
      <c r="I1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" s="91">
        <f>LOOKUP(ROW(K123)-ROWS($K$1:$K$3),biasa1[NO])</f>
        <v>120</v>
      </c>
      <c r="L123" s="77" t="str">
        <f>LOOKUP(biasa2[[#This Row],[NO]],biasa1[NO],biasa1[NAMA])</f>
        <v>Asahan GC 208/ PH/ Dot Disney 1 box (30 pc)</v>
      </c>
      <c r="M123" s="91">
        <f>LOOKUP(biasa2[[#This Row],[NO]],biasa1[NO],biasa1[JUMLAH])</f>
        <v>1</v>
      </c>
      <c r="N123" s="91" t="str">
        <f>LOOKUP(biasa2[[#This Row],[NO]],biasa1[NO],biasa1[SATUAN])</f>
        <v>40 box</v>
      </c>
    </row>
    <row r="124" spans="1:14" ht="20.100000000000001" customHeight="1">
      <c r="A124" s="87">
        <f>IF(biasa1[[#This Row],[JUMLAH]]&gt;0,COUNT(A$3:$A123)+1,"")</f>
        <v>120</v>
      </c>
      <c r="B124" s="88" t="s">
        <v>164</v>
      </c>
      <c r="C124" s="87">
        <f>IF(biasa1[[#This Row],[BARU]]="",biasa1[[#This Row],[JUMLAH AWAL]],biasa1[[#This Row],[BARU]])</f>
        <v>1</v>
      </c>
      <c r="D124" s="87" t="s">
        <v>165</v>
      </c>
      <c r="E124" s="87">
        <v>1</v>
      </c>
      <c r="F124" s="87"/>
      <c r="G1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" s="90"/>
      <c r="I1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" s="91">
        <f>LOOKUP(ROW(K124)-ROWS($K$1:$K$3),biasa1[NO])</f>
        <v>121</v>
      </c>
      <c r="L124" s="77" t="str">
        <f>LOOKUP(biasa2[[#This Row],[NO]],biasa1[NO],biasa1[NAMA])</f>
        <v>Asahan GZ.469</v>
      </c>
      <c r="M124" s="91">
        <f>LOOKUP(biasa2[[#This Row],[NO]],biasa1[NO],biasa1[JUMLAH])</f>
        <v>1</v>
      </c>
      <c r="N124" s="91" t="str">
        <f>LOOKUP(biasa2[[#This Row],[NO]],biasa1[NO],biasa1[SATUAN])</f>
        <v>48 pc</v>
      </c>
    </row>
    <row r="125" spans="1:14" ht="20.100000000000001" customHeight="1">
      <c r="A125" s="87">
        <f>IF(biasa1[[#This Row],[JUMLAH]]&gt;0,COUNT(A$3:$A124)+1,"")</f>
        <v>121</v>
      </c>
      <c r="B125" s="93" t="s">
        <v>2537</v>
      </c>
      <c r="C125" s="94">
        <f>IF(biasa1[[#This Row],[BARU]]="",biasa1[[#This Row],[JUMLAH AWAL]],biasa1[[#This Row],[BARU]])</f>
        <v>1</v>
      </c>
      <c r="D125" s="94" t="s">
        <v>679</v>
      </c>
      <c r="E125" s="94">
        <v>1</v>
      </c>
      <c r="F125" s="87"/>
      <c r="G1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" s="90"/>
      <c r="I1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" s="91">
        <f>LOOKUP(ROW(K125)-ROWS($K$1:$K$3),biasa1[NO])</f>
        <v>122</v>
      </c>
      <c r="L125" s="77" t="str">
        <f>LOOKUP(biasa2[[#This Row],[NO]],biasa1[NO],biasa1[NAMA])</f>
        <v>Asahan H 100 (48)</v>
      </c>
      <c r="M125" s="91">
        <f>LOOKUP(biasa2[[#This Row],[NO]],biasa1[NO],biasa1[JUMLAH])</f>
        <v>1</v>
      </c>
      <c r="N125" s="91" t="str">
        <f>LOOKUP(biasa2[[#This Row],[NO]],biasa1[NO],biasa1[SATUAN])</f>
        <v>48 box</v>
      </c>
    </row>
    <row r="126" spans="1:14" ht="20.100000000000001" customHeight="1">
      <c r="A126" s="87">
        <f>IF(biasa1[[#This Row],[JUMLAH]]&gt;0,COUNT(A$3:$A125)+1,"")</f>
        <v>122</v>
      </c>
      <c r="B126" s="88" t="s">
        <v>166</v>
      </c>
      <c r="C126" s="87">
        <f>IF(biasa1[[#This Row],[BARU]]="",biasa1[[#This Row],[JUMLAH AWAL]],biasa1[[#This Row],[BARU]])</f>
        <v>1</v>
      </c>
      <c r="D126" s="87" t="s">
        <v>103</v>
      </c>
      <c r="E126" s="87">
        <v>1</v>
      </c>
      <c r="F126" s="87"/>
      <c r="G1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" s="90"/>
      <c r="I1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" s="91">
        <f>LOOKUP(ROW(K126)-ROWS($K$1:$K$3),biasa1[NO])</f>
        <v>123</v>
      </c>
      <c r="L126" s="77" t="str">
        <f>LOOKUP(biasa2[[#This Row],[NO]],biasa1[NO],biasa1[NAMA])</f>
        <v>Asahan H 200 (48)</v>
      </c>
      <c r="M126" s="91">
        <f>LOOKUP(biasa2[[#This Row],[NO]],biasa1[NO],biasa1[JUMLAH])</f>
        <v>2</v>
      </c>
      <c r="N126" s="91" t="str">
        <f>LOOKUP(biasa2[[#This Row],[NO]],biasa1[NO],biasa1[SATUAN])</f>
        <v>36 box</v>
      </c>
    </row>
    <row r="127" spans="1:14" ht="20.100000000000001" customHeight="1">
      <c r="A127" s="87">
        <f>IF(biasa1[[#This Row],[JUMLAH]]&gt;0,COUNT(A$3:$A126)+1,"")</f>
        <v>123</v>
      </c>
      <c r="B127" s="88" t="s">
        <v>167</v>
      </c>
      <c r="C127" s="87">
        <f>IF(biasa1[[#This Row],[BARU]]="",biasa1[[#This Row],[JUMLAH AWAL]],biasa1[[#This Row],[BARU]])</f>
        <v>2</v>
      </c>
      <c r="D127" s="87" t="s">
        <v>105</v>
      </c>
      <c r="E127" s="87">
        <v>2</v>
      </c>
      <c r="F127" s="87"/>
      <c r="G1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" s="90"/>
      <c r="I1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" s="91">
        <f>LOOKUP(ROW(K127)-ROWS($K$1:$K$3),biasa1[NO])</f>
        <v>124</v>
      </c>
      <c r="L127" s="77" t="str">
        <f>LOOKUP(biasa2[[#This Row],[NO]],biasa1[NO],biasa1[NAMA])</f>
        <v>Asahan Hati S 1382</v>
      </c>
      <c r="M127" s="91">
        <f>LOOKUP(biasa2[[#This Row],[NO]],biasa1[NO],biasa1[JUMLAH])</f>
        <v>1</v>
      </c>
      <c r="N127" s="91" t="str">
        <f>LOOKUP(biasa2[[#This Row],[NO]],biasa1[NO],biasa1[SATUAN])</f>
        <v>360 ls</v>
      </c>
    </row>
    <row r="128" spans="1:14" ht="20.100000000000001" customHeight="1">
      <c r="A128" s="87">
        <f>IF(biasa1[[#This Row],[JUMLAH]]&gt;0,COUNT(A$3:$A127)+1,"")</f>
        <v>124</v>
      </c>
      <c r="B128" s="88" t="s">
        <v>168</v>
      </c>
      <c r="C128" s="87">
        <f>IF(biasa1[[#This Row],[BARU]]="",biasa1[[#This Row],[JUMLAH AWAL]],biasa1[[#This Row],[BARU]])</f>
        <v>1</v>
      </c>
      <c r="D128" s="87" t="s">
        <v>81</v>
      </c>
      <c r="E128" s="87">
        <v>1</v>
      </c>
      <c r="F128" s="87"/>
      <c r="G1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" s="90"/>
      <c r="I1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" s="91">
        <f>LOOKUP(ROW(K128)-ROWS($K$1:$K$3),biasa1[NO])</f>
        <v>125</v>
      </c>
      <c r="L128" s="77" t="str">
        <f>LOOKUP(biasa2[[#This Row],[NO]],biasa1[NO],biasa1[NAMA])</f>
        <v>Asahan Hippo X357</v>
      </c>
      <c r="M128" s="91">
        <f>LOOKUP(biasa2[[#This Row],[NO]],biasa1[NO],biasa1[JUMLAH])</f>
        <v>19</v>
      </c>
      <c r="N128" s="91" t="str">
        <f>LOOKUP(biasa2[[#This Row],[NO]],biasa1[NO],biasa1[SATUAN])</f>
        <v>135 ls</v>
      </c>
    </row>
    <row r="129" spans="1:14" ht="20.100000000000001" customHeight="1">
      <c r="A129" s="87">
        <f>IF(biasa1[[#This Row],[JUMLAH]]&gt;0,COUNT(A$3:$A128)+1,"")</f>
        <v>125</v>
      </c>
      <c r="B129" s="88" t="s">
        <v>169</v>
      </c>
      <c r="C129" s="87">
        <f>IF(biasa1[[#This Row],[BARU]]="",biasa1[[#This Row],[JUMLAH AWAL]],biasa1[[#This Row],[BARU]])</f>
        <v>19</v>
      </c>
      <c r="D129" s="87" t="s">
        <v>170</v>
      </c>
      <c r="E129" s="87">
        <v>19</v>
      </c>
      <c r="F129" s="87"/>
      <c r="G1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" s="90"/>
      <c r="I1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" s="91">
        <f>LOOKUP(ROW(K129)-ROWS($K$1:$K$3),biasa1[NO])</f>
        <v>126</v>
      </c>
      <c r="L129" s="77" t="str">
        <f>LOOKUP(biasa2[[#This Row],[NO]],biasa1[NO],biasa1[NAMA])</f>
        <v>Asahan Hk C15-190</v>
      </c>
      <c r="M129" s="91">
        <f>LOOKUP(biasa2[[#This Row],[NO]],biasa1[NO],biasa1[JUMLAH])</f>
        <v>3</v>
      </c>
      <c r="N129" s="91" t="str">
        <f>LOOKUP(biasa2[[#This Row],[NO]],biasa1[NO],biasa1[SATUAN])</f>
        <v>10 ls</v>
      </c>
    </row>
    <row r="130" spans="1:14" ht="20.100000000000001" customHeight="1">
      <c r="A130" s="87">
        <f>IF(biasa1[[#This Row],[JUMLAH]]&gt;0,COUNT(A$3:$A129)+1,"")</f>
        <v>126</v>
      </c>
      <c r="B130" s="88" t="s">
        <v>171</v>
      </c>
      <c r="C130" s="87">
        <f>IF(biasa1[[#This Row],[BARU]]="",biasa1[[#This Row],[JUMLAH AWAL]],biasa1[[#This Row],[BARU]])</f>
        <v>3</v>
      </c>
      <c r="D130" s="87" t="s">
        <v>172</v>
      </c>
      <c r="E130" s="87">
        <v>3</v>
      </c>
      <c r="F130" s="87"/>
      <c r="G1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" s="90"/>
      <c r="I1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" s="91">
        <f>LOOKUP(ROW(K130)-ROWS($K$1:$K$3),biasa1[NO])</f>
        <v>127</v>
      </c>
      <c r="L130" s="77" t="str">
        <f>LOOKUP(biasa2[[#This Row],[NO]],biasa1[NO],biasa1[NAMA])</f>
        <v>Asahan HT 032 Prangko Barbie(1)/ 033 Barbie(1)</v>
      </c>
      <c r="M130" s="91">
        <f>LOOKUP(biasa2[[#This Row],[NO]],biasa1[NO],biasa1[JUMLAH])</f>
        <v>2</v>
      </c>
      <c r="N130" s="91" t="str">
        <f>LOOKUP(biasa2[[#This Row],[NO]],biasa1[NO],biasa1[SATUAN])</f>
        <v>320 ls</v>
      </c>
    </row>
    <row r="131" spans="1:14" ht="20.100000000000001" customHeight="1">
      <c r="A131" s="87">
        <f>IF(biasa1[[#This Row],[JUMLAH]]&gt;0,COUNT(A$3:$A130)+1,"")</f>
        <v>127</v>
      </c>
      <c r="B131" s="88" t="s">
        <v>173</v>
      </c>
      <c r="C131" s="87">
        <f>IF(biasa1[[#This Row],[BARU]]="",biasa1[[#This Row],[JUMLAH AWAL]],biasa1[[#This Row],[BARU]])</f>
        <v>2</v>
      </c>
      <c r="D131" s="87" t="s">
        <v>174</v>
      </c>
      <c r="E131" s="87">
        <v>2</v>
      </c>
      <c r="F131" s="87"/>
      <c r="G1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" s="90"/>
      <c r="I1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" s="91">
        <f>LOOKUP(ROW(K131)-ROWS($K$1:$K$3),biasa1[NO])</f>
        <v>128</v>
      </c>
      <c r="L131" s="77" t="str">
        <f>LOOKUP(biasa2[[#This Row],[NO]],biasa1[NO],biasa1[NAMA])</f>
        <v>Asahan jos SH 002</v>
      </c>
      <c r="M131" s="91">
        <f>LOOKUP(biasa2[[#This Row],[NO]],biasa1[NO],biasa1[JUMLAH])</f>
        <v>1</v>
      </c>
      <c r="N131" s="91" t="str">
        <f>LOOKUP(biasa2[[#This Row],[NO]],biasa1[NO],biasa1[SATUAN])</f>
        <v>4320 pc</v>
      </c>
    </row>
    <row r="132" spans="1:14" ht="20.100000000000001" customHeight="1">
      <c r="A132" s="87">
        <f>IF(biasa1[[#This Row],[JUMLAH]]&gt;0,COUNT(A$3:$A131)+1,"")</f>
        <v>128</v>
      </c>
      <c r="B132" s="88" t="s">
        <v>175</v>
      </c>
      <c r="C132" s="87">
        <f>IF(biasa1[[#This Row],[BARU]]="",biasa1[[#This Row],[JUMLAH AWAL]],biasa1[[#This Row],[BARU]])</f>
        <v>1</v>
      </c>
      <c r="D132" s="87" t="s">
        <v>176</v>
      </c>
      <c r="E132" s="87">
        <v>1</v>
      </c>
      <c r="F132" s="87"/>
      <c r="G1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" s="90"/>
      <c r="I1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" s="91">
        <f>LOOKUP(ROW(K132)-ROWS($K$1:$K$3),biasa1[NO])</f>
        <v>129</v>
      </c>
      <c r="L132" s="77" t="str">
        <f>LOOKUP(biasa2[[#This Row],[NO]],biasa1[NO],biasa1[NAMA])</f>
        <v>Asahan JX 3749 (24)</v>
      </c>
      <c r="M132" s="91">
        <f>LOOKUP(biasa2[[#This Row],[NO]],biasa1[NO],biasa1[JUMLAH])</f>
        <v>2</v>
      </c>
      <c r="N132" s="91" t="str">
        <f>LOOKUP(biasa2[[#This Row],[NO]],biasa1[NO],biasa1[SATUAN])</f>
        <v>30 box</v>
      </c>
    </row>
    <row r="133" spans="1:14" ht="20.100000000000001" customHeight="1">
      <c r="A133" s="87">
        <f>IF(biasa1[[#This Row],[JUMLAH]]&gt;0,COUNT(A$3:$A132)+1,"")</f>
        <v>129</v>
      </c>
      <c r="B133" s="88" t="s">
        <v>177</v>
      </c>
      <c r="C133" s="87">
        <f>IF(biasa1[[#This Row],[BARU]]="",biasa1[[#This Row],[JUMLAH AWAL]],biasa1[[#This Row],[BARU]])</f>
        <v>2</v>
      </c>
      <c r="D133" s="87" t="s">
        <v>148</v>
      </c>
      <c r="E133" s="87">
        <v>2</v>
      </c>
      <c r="F133" s="87"/>
      <c r="G1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" s="90"/>
      <c r="I1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" s="91">
        <f>LOOKUP(ROW(K133)-ROWS($K$1:$K$3),biasa1[NO])</f>
        <v>130</v>
      </c>
      <c r="L133" s="77" t="str">
        <f>LOOKUP(biasa2[[#This Row],[NO]],biasa1[NO],biasa1[NAMA])</f>
        <v>Asahan Kayu A-163 (12)</v>
      </c>
      <c r="M133" s="91">
        <f>LOOKUP(biasa2[[#This Row],[NO]],biasa1[NO],biasa1[JUMLAH])</f>
        <v>1</v>
      </c>
      <c r="N133" s="91" t="str">
        <f>LOOKUP(biasa2[[#This Row],[NO]],biasa1[NO],biasa1[SATUAN])</f>
        <v>90 ls</v>
      </c>
    </row>
    <row r="134" spans="1:14" ht="20.100000000000001" customHeight="1">
      <c r="A134" s="87">
        <f>IF(biasa1[[#This Row],[JUMLAH]]&gt;0,COUNT(A$3:$A133)+1,"")</f>
        <v>130</v>
      </c>
      <c r="B134" s="88" t="s">
        <v>178</v>
      </c>
      <c r="C134" s="87">
        <f>IF(biasa1[[#This Row],[BARU]]="",biasa1[[#This Row],[JUMLAH AWAL]],biasa1[[#This Row],[BARU]])</f>
        <v>1</v>
      </c>
      <c r="D134" s="87" t="s">
        <v>45</v>
      </c>
      <c r="E134" s="87">
        <v>1</v>
      </c>
      <c r="F134" s="87"/>
      <c r="G1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" s="90"/>
      <c r="I1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" s="91">
        <f>LOOKUP(ROW(K134)-ROWS($K$1:$K$3),biasa1[NO])</f>
        <v>131</v>
      </c>
      <c r="L134" s="77" t="str">
        <f>LOOKUP(biasa2[[#This Row],[NO]],biasa1[NO],biasa1[NAMA])</f>
        <v>Asahan Kerang/ Ikan 29-4 bening/ BE-28 (SM)</v>
      </c>
      <c r="M134" s="91">
        <f>LOOKUP(biasa2[[#This Row],[NO]],biasa1[NO],biasa1[JUMLAH])</f>
        <v>8</v>
      </c>
      <c r="N134" s="91" t="str">
        <f>LOOKUP(biasa2[[#This Row],[NO]],biasa1[NO],biasa1[SATUAN])</f>
        <v>60 ls</v>
      </c>
    </row>
    <row r="135" spans="1:14" ht="20.100000000000001" customHeight="1">
      <c r="A135" s="87">
        <f>IF(biasa1[[#This Row],[JUMLAH]]&gt;0,COUNT(A$3:$A134)+1,"")</f>
        <v>131</v>
      </c>
      <c r="B135" s="88" t="s">
        <v>179</v>
      </c>
      <c r="C135" s="87">
        <f>IF(biasa1[[#This Row],[BARU]]="",biasa1[[#This Row],[JUMLAH AWAL]],biasa1[[#This Row],[BARU]])</f>
        <v>8</v>
      </c>
      <c r="D135" s="87" t="s">
        <v>40</v>
      </c>
      <c r="E135" s="87">
        <v>8</v>
      </c>
      <c r="F135" s="87"/>
      <c r="G1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" s="90"/>
      <c r="I1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" s="91">
        <f>LOOKUP(ROW(K135)-ROWS($K$1:$K$3),biasa1[NO])</f>
        <v>132</v>
      </c>
      <c r="L135" s="77" t="str">
        <f>LOOKUP(biasa2[[#This Row],[NO]],biasa1[NO],biasa1[NAMA])</f>
        <v>Asahan kereta api kayu</v>
      </c>
      <c r="M135" s="91">
        <f>LOOKUP(biasa2[[#This Row],[NO]],biasa1[NO],biasa1[JUMLAH])</f>
        <v>1</v>
      </c>
      <c r="N135" s="91" t="str">
        <f>LOOKUP(biasa2[[#This Row],[NO]],biasa1[NO],biasa1[SATUAN])</f>
        <v>80 box</v>
      </c>
    </row>
    <row r="136" spans="1:14" ht="20.100000000000001" customHeight="1">
      <c r="A136" s="87">
        <f>IF(biasa1[[#This Row],[JUMLAH]]&gt;0,COUNT(A$3:$A135)+1,"")</f>
        <v>132</v>
      </c>
      <c r="B136" s="88" t="s">
        <v>180</v>
      </c>
      <c r="C136" s="87">
        <f>IF(biasa1[[#This Row],[BARU]]="",biasa1[[#This Row],[JUMLAH AWAL]],biasa1[[#This Row],[BARU]])</f>
        <v>1</v>
      </c>
      <c r="D136" s="87" t="s">
        <v>181</v>
      </c>
      <c r="E136" s="87">
        <v>1</v>
      </c>
      <c r="F136" s="87"/>
      <c r="G1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" s="90"/>
      <c r="I1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" s="91">
        <f>LOOKUP(ROW(K136)-ROWS($K$1:$K$3),biasa1[NO])</f>
        <v>133</v>
      </c>
      <c r="L136" s="77" t="str">
        <f>LOOKUP(biasa2[[#This Row],[NO]],biasa1[NO],biasa1[NAMA])</f>
        <v>Asahan KFC</v>
      </c>
      <c r="M136" s="91">
        <f>LOOKUP(biasa2[[#This Row],[NO]],biasa1[NO],biasa1[JUMLAH])</f>
        <v>8</v>
      </c>
      <c r="N136" s="91" t="str">
        <f>LOOKUP(biasa2[[#This Row],[NO]],biasa1[NO],biasa1[SATUAN])</f>
        <v>48 box</v>
      </c>
    </row>
    <row r="137" spans="1:14" ht="20.100000000000001" customHeight="1">
      <c r="A137" s="87">
        <f>IF(biasa1[[#This Row],[JUMLAH]]&gt;0,COUNT(A$3:$A136)+1,"")</f>
        <v>133</v>
      </c>
      <c r="B137" s="88" t="s">
        <v>182</v>
      </c>
      <c r="C137" s="87">
        <f>IF(biasa1[[#This Row],[BARU]]="",biasa1[[#This Row],[JUMLAH AWAL]],biasa1[[#This Row],[BARU]])</f>
        <v>8</v>
      </c>
      <c r="D137" s="87" t="s">
        <v>103</v>
      </c>
      <c r="E137" s="87">
        <v>8</v>
      </c>
      <c r="F137" s="87"/>
      <c r="G1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" s="90"/>
      <c r="I1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" s="91">
        <f>LOOKUP(ROW(K137)-ROWS($K$1:$K$3),biasa1[NO])</f>
        <v>134</v>
      </c>
      <c r="L137" s="77" t="str">
        <f>LOOKUP(biasa2[[#This Row],[NO]],biasa1[NO],biasa1[NAMA])</f>
        <v>Asahan KM 9088D/ 2 Hole</v>
      </c>
      <c r="M137" s="91">
        <f>LOOKUP(biasa2[[#This Row],[NO]],biasa1[NO],biasa1[JUMLAH])</f>
        <v>1</v>
      </c>
      <c r="N137" s="91" t="str">
        <f>LOOKUP(biasa2[[#This Row],[NO]],biasa1[NO],biasa1[SATUAN])</f>
        <v>960 pc</v>
      </c>
    </row>
    <row r="138" spans="1:14" ht="20.100000000000001" customHeight="1">
      <c r="A138" s="87">
        <f>IF(biasa1[[#This Row],[JUMLAH]]&gt;0,COUNT(A$3:$A137)+1,"")</f>
        <v>134</v>
      </c>
      <c r="B138" s="88" t="s">
        <v>183</v>
      </c>
      <c r="C138" s="87">
        <f>IF(biasa1[[#This Row],[BARU]]="",biasa1[[#This Row],[JUMLAH AWAL]],biasa1[[#This Row],[BARU]])</f>
        <v>1</v>
      </c>
      <c r="D138" s="87" t="s">
        <v>184</v>
      </c>
      <c r="E138" s="87">
        <v>1</v>
      </c>
      <c r="F138" s="87"/>
      <c r="G1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" s="90"/>
      <c r="I1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" s="91">
        <f>LOOKUP(ROW(K138)-ROWS($K$1:$K$3),biasa1[NO])</f>
        <v>135</v>
      </c>
      <c r="L138" s="77" t="str">
        <f>LOOKUP(biasa2[[#This Row],[NO]],biasa1[NO],biasa1[NAMA])</f>
        <v xml:space="preserve">Asahan KM 9105 F/ FR </v>
      </c>
      <c r="M138" s="91">
        <f>LOOKUP(biasa2[[#This Row],[NO]],biasa1[NO],biasa1[JUMLAH])</f>
        <v>1</v>
      </c>
      <c r="N138" s="91" t="str">
        <f>LOOKUP(biasa2[[#This Row],[NO]],biasa1[NO],biasa1[SATUAN])</f>
        <v>96 box</v>
      </c>
    </row>
    <row r="139" spans="1:14" ht="20.100000000000001" customHeight="1">
      <c r="A139" s="87">
        <f>IF(biasa1[[#This Row],[JUMLAH]]&gt;0,COUNT(A$3:$A138)+1,"")</f>
        <v>135</v>
      </c>
      <c r="B139" s="88" t="s">
        <v>185</v>
      </c>
      <c r="C139" s="87">
        <f>IF(biasa1[[#This Row],[BARU]]="",biasa1[[#This Row],[JUMLAH AWAL]],biasa1[[#This Row],[BARU]])</f>
        <v>1</v>
      </c>
      <c r="D139" s="87" t="s">
        <v>120</v>
      </c>
      <c r="E139" s="87">
        <v>1</v>
      </c>
      <c r="F139" s="87"/>
      <c r="G1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" s="90"/>
      <c r="I1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" s="91">
        <f>LOOKUP(ROW(K139)-ROWS($K$1:$K$3),biasa1[NO])</f>
        <v>136</v>
      </c>
      <c r="L139" s="77" t="str">
        <f>LOOKUP(biasa2[[#This Row],[NO]],biasa1[NO],biasa1[NAMA])</f>
        <v>Asahan Lokomotif 2535</v>
      </c>
      <c r="M139" s="91">
        <f>LOOKUP(biasa2[[#This Row],[NO]],biasa1[NO],biasa1[JUMLAH])</f>
        <v>4</v>
      </c>
      <c r="N139" s="91" t="str">
        <f>LOOKUP(biasa2[[#This Row],[NO]],biasa1[NO],biasa1[SATUAN])</f>
        <v>60 ls</v>
      </c>
    </row>
    <row r="140" spans="1:14" ht="20.100000000000001" customHeight="1">
      <c r="A140" s="87">
        <f>IF(biasa1[[#This Row],[JUMLAH]]&gt;0,COUNT(A$3:$A139)+1,"")</f>
        <v>136</v>
      </c>
      <c r="B140" s="88" t="s">
        <v>186</v>
      </c>
      <c r="C140" s="87">
        <f>IF(biasa1[[#This Row],[BARU]]="",biasa1[[#This Row],[JUMLAH AWAL]],biasa1[[#This Row],[BARU]])</f>
        <v>4</v>
      </c>
      <c r="D140" s="87" t="s">
        <v>40</v>
      </c>
      <c r="E140" s="87">
        <v>4</v>
      </c>
      <c r="F140" s="87"/>
      <c r="G1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" s="90"/>
      <c r="I1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" s="91">
        <f>LOOKUP(ROW(K140)-ROWS($K$1:$K$3),biasa1[NO])</f>
        <v>137</v>
      </c>
      <c r="L140" s="77" t="str">
        <f>LOOKUP(biasa2[[#This Row],[NO]],biasa1[NO],biasa1[NAMA])</f>
        <v>Asahan Meja 004 blk</v>
      </c>
      <c r="M140" s="91">
        <f>LOOKUP(biasa2[[#This Row],[NO]],biasa1[NO],biasa1[JUMLAH])</f>
        <v>9</v>
      </c>
      <c r="N140" s="91" t="str">
        <f>LOOKUP(biasa2[[#This Row],[NO]],biasa1[NO],biasa1[SATUAN])</f>
        <v>96 pc</v>
      </c>
    </row>
    <row r="141" spans="1:14" ht="20.100000000000001" customHeight="1">
      <c r="A141" s="87">
        <f>IF(biasa1[[#This Row],[JUMLAH]]&gt;0,COUNT(A$3:$A140)+1,"")</f>
        <v>137</v>
      </c>
      <c r="B141" s="88" t="s">
        <v>2538</v>
      </c>
      <c r="C141" s="87">
        <f>IF(biasa1[[#This Row],[BARU]]="",biasa1[[#This Row],[JUMLAH AWAL]],biasa1[[#This Row],[BARU]])</f>
        <v>9</v>
      </c>
      <c r="D141" s="87" t="s">
        <v>126</v>
      </c>
      <c r="E141" s="87">
        <v>9</v>
      </c>
      <c r="F141" s="87"/>
      <c r="G1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" s="90"/>
      <c r="I1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" s="91">
        <f>LOOKUP(ROW(K141)-ROWS($K$1:$K$3),biasa1[NO])</f>
        <v>138</v>
      </c>
      <c r="L141" s="77" t="str">
        <f>LOOKUP(biasa2[[#This Row],[NO]],biasa1[NO],biasa1[NAMA])</f>
        <v>Asahan Meja 0613</v>
      </c>
      <c r="M141" s="91">
        <f>LOOKUP(biasa2[[#This Row],[NO]],biasa1[NO],biasa1[JUMLAH])</f>
        <v>11</v>
      </c>
      <c r="N141" s="91" t="str">
        <f>LOOKUP(biasa2[[#This Row],[NO]],biasa1[NO],biasa1[SATUAN])</f>
        <v>72 pc</v>
      </c>
    </row>
    <row r="142" spans="1:14" ht="20.100000000000001" customHeight="1">
      <c r="A142" s="87">
        <f>IF(biasa1[[#This Row],[JUMLAH]]&gt;0,COUNT(A$3:$A141)+1,"")</f>
        <v>138</v>
      </c>
      <c r="B142" s="88" t="s">
        <v>2539</v>
      </c>
      <c r="C142" s="87">
        <f>IF(biasa1[[#This Row],[BARU]]="",biasa1[[#This Row],[JUMLAH AWAL]],biasa1[[#This Row],[BARU]])</f>
        <v>11</v>
      </c>
      <c r="D142" s="87" t="s">
        <v>4</v>
      </c>
      <c r="E142" s="87">
        <v>11</v>
      </c>
      <c r="F142" s="87"/>
      <c r="G1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" s="90"/>
      <c r="I1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" s="91">
        <f>LOOKUP(ROW(K142)-ROWS($K$1:$K$3),biasa1[NO])</f>
        <v>139</v>
      </c>
      <c r="L142" s="77" t="str">
        <f>LOOKUP(biasa2[[#This Row],[NO]],biasa1[NO],biasa1[NAMA])</f>
        <v>Asahan Meja 0618</v>
      </c>
      <c r="M142" s="91">
        <f>LOOKUP(biasa2[[#This Row],[NO]],biasa1[NO],biasa1[JUMLAH])</f>
        <v>4</v>
      </c>
      <c r="N142" s="91" t="str">
        <f>LOOKUP(biasa2[[#This Row],[NO]],biasa1[NO],biasa1[SATUAN])</f>
        <v>96 pc</v>
      </c>
    </row>
    <row r="143" spans="1:14" ht="20.100000000000001" customHeight="1">
      <c r="A143" s="87">
        <f>IF(biasa1[[#This Row],[JUMLAH]]&gt;0,COUNT(A$3:$A142)+1,"")</f>
        <v>139</v>
      </c>
      <c r="B143" s="88" t="s">
        <v>2540</v>
      </c>
      <c r="C143" s="87">
        <f>IF(biasa1[[#This Row],[BARU]]="",biasa1[[#This Row],[JUMLAH AWAL]],biasa1[[#This Row],[BARU]])</f>
        <v>4</v>
      </c>
      <c r="D143" s="87" t="s">
        <v>126</v>
      </c>
      <c r="E143" s="87">
        <v>4</v>
      </c>
      <c r="F143" s="87"/>
      <c r="G1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" s="90"/>
      <c r="I1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" s="91">
        <f>LOOKUP(ROW(K143)-ROWS($K$1:$K$3),biasa1[NO])</f>
        <v>140</v>
      </c>
      <c r="L143" s="77" t="str">
        <f>LOOKUP(biasa2[[#This Row],[NO]],biasa1[NO],biasa1[NAMA])</f>
        <v>Asahan Meja 0619 Tank</v>
      </c>
      <c r="M143" s="91">
        <f>LOOKUP(biasa2[[#This Row],[NO]],biasa1[NO],biasa1[JUMLAH])</f>
        <v>8</v>
      </c>
      <c r="N143" s="91" t="str">
        <f>LOOKUP(biasa2[[#This Row],[NO]],biasa1[NO],biasa1[SATUAN])</f>
        <v>96 pc</v>
      </c>
    </row>
    <row r="144" spans="1:14" ht="20.100000000000001" customHeight="1">
      <c r="A144" s="87">
        <f>IF(biasa1[[#This Row],[JUMLAH]]&gt;0,COUNT(A$3:$A143)+1,"")</f>
        <v>140</v>
      </c>
      <c r="B144" s="88" t="s">
        <v>2541</v>
      </c>
      <c r="C144" s="87">
        <f>IF(biasa1[[#This Row],[BARU]]="",biasa1[[#This Row],[JUMLAH AWAL]],biasa1[[#This Row],[BARU]])</f>
        <v>8</v>
      </c>
      <c r="D144" s="87" t="s">
        <v>126</v>
      </c>
      <c r="E144" s="87">
        <v>8</v>
      </c>
      <c r="F144" s="87"/>
      <c r="G1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" s="90"/>
      <c r="I1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" s="91">
        <f>LOOKUP(ROW(K144)-ROWS($K$1:$K$3),biasa1[NO])</f>
        <v>141</v>
      </c>
      <c r="L144" s="77" t="str">
        <f>LOOKUP(biasa2[[#This Row],[NO]],biasa1[NO],biasa1[NAMA])</f>
        <v>Asahan Meja 1001</v>
      </c>
      <c r="M144" s="91">
        <f>LOOKUP(biasa2[[#This Row],[NO]],biasa1[NO],biasa1[JUMLAH])</f>
        <v>7</v>
      </c>
      <c r="N144" s="91" t="str">
        <f>LOOKUP(biasa2[[#This Row],[NO]],biasa1[NO],biasa1[SATUAN])</f>
        <v>120 pc</v>
      </c>
    </row>
    <row r="145" spans="1:14" ht="20.100000000000001" customHeight="1">
      <c r="A145" s="87">
        <f>IF(biasa1[[#This Row],[JUMLAH]]&gt;0,COUNT(A$3:$A144)+1,"")</f>
        <v>141</v>
      </c>
      <c r="B145" s="88" t="s">
        <v>2542</v>
      </c>
      <c r="C145" s="87">
        <f>IF(biasa1[[#This Row],[BARU]]="",biasa1[[#This Row],[JUMLAH AWAL]],biasa1[[#This Row],[BARU]])</f>
        <v>7</v>
      </c>
      <c r="D145" s="87" t="s">
        <v>188</v>
      </c>
      <c r="E145" s="87">
        <v>7</v>
      </c>
      <c r="F145" s="87"/>
      <c r="G1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" s="90"/>
      <c r="I1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" s="91">
        <f>LOOKUP(ROW(K145)-ROWS($K$1:$K$3),biasa1[NO])</f>
        <v>142</v>
      </c>
      <c r="L145" s="77" t="str">
        <f>LOOKUP(biasa2[[#This Row],[NO]],biasa1[NO],biasa1[NAMA])</f>
        <v>Asahan Meja 1006</v>
      </c>
      <c r="M145" s="91">
        <f>LOOKUP(biasa2[[#This Row],[NO]],biasa1[NO],biasa1[JUMLAH])</f>
        <v>2</v>
      </c>
      <c r="N145" s="91" t="str">
        <f>LOOKUP(biasa2[[#This Row],[NO]],biasa1[NO],biasa1[SATUAN])</f>
        <v>96 pc</v>
      </c>
    </row>
    <row r="146" spans="1:14" ht="20.100000000000001" customHeight="1">
      <c r="A146" s="87">
        <f>IF(biasa1[[#This Row],[JUMLAH]]&gt;0,COUNT(A$3:$A145)+1,"")</f>
        <v>142</v>
      </c>
      <c r="B146" s="88" t="s">
        <v>2543</v>
      </c>
      <c r="C146" s="87">
        <f>IF(biasa1[[#This Row],[BARU]]="",biasa1[[#This Row],[JUMLAH AWAL]],biasa1[[#This Row],[BARU]])</f>
        <v>2</v>
      </c>
      <c r="D146" s="87" t="s">
        <v>126</v>
      </c>
      <c r="E146" s="87">
        <v>2</v>
      </c>
      <c r="F146" s="87"/>
      <c r="G1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" s="90"/>
      <c r="I1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" s="91">
        <f>LOOKUP(ROW(K146)-ROWS($K$1:$K$3),biasa1[NO])</f>
        <v>143</v>
      </c>
      <c r="L146" s="77" t="str">
        <f>LOOKUP(biasa2[[#This Row],[NO]],biasa1[NO],biasa1[NAMA])</f>
        <v>Asahan Meja 1F YF 9103</v>
      </c>
      <c r="M146" s="91">
        <f>LOOKUP(biasa2[[#This Row],[NO]],biasa1[NO],biasa1[JUMLAH])</f>
        <v>5</v>
      </c>
      <c r="N146" s="91" t="str">
        <f>LOOKUP(biasa2[[#This Row],[NO]],biasa1[NO],biasa1[SATUAN])</f>
        <v>72 pc</v>
      </c>
    </row>
    <row r="147" spans="1:14" ht="20.100000000000001" customHeight="1">
      <c r="A147" s="87">
        <f>IF(biasa1[[#This Row],[JUMLAH]]&gt;0,COUNT(A$3:$A146)+1,"")</f>
        <v>143</v>
      </c>
      <c r="B147" s="88" t="s">
        <v>2544</v>
      </c>
      <c r="C147" s="87">
        <f>IF(biasa1[[#This Row],[BARU]]="",biasa1[[#This Row],[JUMLAH AWAL]],biasa1[[#This Row],[BARU]])</f>
        <v>5</v>
      </c>
      <c r="D147" s="87" t="s">
        <v>4</v>
      </c>
      <c r="E147" s="87">
        <v>5</v>
      </c>
      <c r="F147" s="87"/>
      <c r="G1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" s="90"/>
      <c r="I1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" s="91">
        <f>LOOKUP(ROW(K147)-ROWS($K$1:$K$3),biasa1[NO])</f>
        <v>144</v>
      </c>
      <c r="L147" s="77" t="str">
        <f>LOOKUP(biasa2[[#This Row],[NO]],biasa1[NO],biasa1[NAMA])</f>
        <v>Asahan meja 5528</v>
      </c>
      <c r="M147" s="91">
        <f>LOOKUP(biasa2[[#This Row],[NO]],biasa1[NO],biasa1[JUMLAH])</f>
        <v>2</v>
      </c>
      <c r="N147" s="91" t="str">
        <f>LOOKUP(biasa2[[#This Row],[NO]],biasa1[NO],biasa1[SATUAN])</f>
        <v>180 pc</v>
      </c>
    </row>
    <row r="148" spans="1:14" ht="20.100000000000001" customHeight="1">
      <c r="A148" s="87">
        <f>IF(biasa1[[#This Row],[JUMLAH]]&gt;0,COUNT(A$3:$A147)+1,"")</f>
        <v>144</v>
      </c>
      <c r="B148" s="88" t="s">
        <v>189</v>
      </c>
      <c r="C148" s="87">
        <f>IF(biasa1[[#This Row],[BARU]]="",biasa1[[#This Row],[JUMLAH AWAL]],biasa1[[#This Row],[BARU]])</f>
        <v>2</v>
      </c>
      <c r="D148" s="87" t="s">
        <v>190</v>
      </c>
      <c r="E148" s="87">
        <v>2</v>
      </c>
      <c r="F148" s="87"/>
      <c r="G1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" s="90"/>
      <c r="I1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" s="91">
        <f>LOOKUP(ROW(K148)-ROWS($K$1:$K$3),biasa1[NO])</f>
        <v>145</v>
      </c>
      <c r="L148" s="77" t="str">
        <f>LOOKUP(biasa2[[#This Row],[NO]],biasa1[NO],biasa1[NAMA])</f>
        <v>Asahan Meja 601 MM</v>
      </c>
      <c r="M148" s="91">
        <f>LOOKUP(biasa2[[#This Row],[NO]],biasa1[NO],biasa1[JUMLAH])</f>
        <v>3</v>
      </c>
      <c r="N148" s="91" t="str">
        <f>LOOKUP(biasa2[[#This Row],[NO]],biasa1[NO],biasa1[SATUAN])</f>
        <v>96 pc</v>
      </c>
    </row>
    <row r="149" spans="1:14" ht="20.100000000000001" customHeight="1">
      <c r="A149" s="87">
        <f>IF(biasa1[[#This Row],[JUMLAH]]&gt;0,COUNT(A$3:$A148)+1,"")</f>
        <v>145</v>
      </c>
      <c r="B149" s="88" t="s">
        <v>2545</v>
      </c>
      <c r="C149" s="87">
        <f>IF(biasa1[[#This Row],[BARU]]="",biasa1[[#This Row],[JUMLAH AWAL]],biasa1[[#This Row],[BARU]])</f>
        <v>3</v>
      </c>
      <c r="D149" s="87" t="s">
        <v>126</v>
      </c>
      <c r="E149" s="87">
        <v>3</v>
      </c>
      <c r="F149" s="87"/>
      <c r="G1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" s="90"/>
      <c r="I1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" s="91">
        <f>LOOKUP(ROW(K149)-ROWS($K$1:$K$3),biasa1[NO])</f>
        <v>146</v>
      </c>
      <c r="L149" s="77" t="str">
        <f>LOOKUP(biasa2[[#This Row],[NO]],biasa1[NO],biasa1[NAMA])</f>
        <v>Asahan Meja 610</v>
      </c>
      <c r="M149" s="91">
        <f>LOOKUP(biasa2[[#This Row],[NO]],biasa1[NO],biasa1[JUMLAH])</f>
        <v>6</v>
      </c>
      <c r="N149" s="91" t="str">
        <f>LOOKUP(biasa2[[#This Row],[NO]],biasa1[NO],biasa1[SATUAN])</f>
        <v>96 pc</v>
      </c>
    </row>
    <row r="150" spans="1:14" ht="20.100000000000001" customHeight="1">
      <c r="A150" s="87">
        <f>IF(biasa1[[#This Row],[JUMLAH]]&gt;0,COUNT(A$3:$A149)+1,"")</f>
        <v>146</v>
      </c>
      <c r="B150" s="88" t="s">
        <v>2546</v>
      </c>
      <c r="C150" s="87">
        <f>IF(biasa1[[#This Row],[BARU]]="",biasa1[[#This Row],[JUMLAH AWAL]],biasa1[[#This Row],[BARU]])</f>
        <v>6</v>
      </c>
      <c r="D150" s="87" t="s">
        <v>126</v>
      </c>
      <c r="E150" s="87">
        <v>6</v>
      </c>
      <c r="F150" s="87"/>
      <c r="G1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" s="90"/>
      <c r="I1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" s="91">
        <f>LOOKUP(ROW(K150)-ROWS($K$1:$K$3),biasa1[NO])</f>
        <v>147</v>
      </c>
      <c r="L150" s="77" t="str">
        <f>LOOKUP(biasa2[[#This Row],[NO]],biasa1[NO],biasa1[NAMA])</f>
        <v>Asahan Meja 612</v>
      </c>
      <c r="M150" s="91">
        <f>LOOKUP(biasa2[[#This Row],[NO]],biasa1[NO],biasa1[JUMLAH])</f>
        <v>19</v>
      </c>
      <c r="N150" s="91" t="str">
        <f>LOOKUP(biasa2[[#This Row],[NO]],biasa1[NO],biasa1[SATUAN])</f>
        <v>36 pc</v>
      </c>
    </row>
    <row r="151" spans="1:14" ht="20.100000000000001" customHeight="1">
      <c r="A151" s="87">
        <f>IF(biasa1[[#This Row],[JUMLAH]]&gt;0,COUNT(A$3:$A150)+1,"")</f>
        <v>147</v>
      </c>
      <c r="B151" s="88" t="s">
        <v>2547</v>
      </c>
      <c r="C151" s="87">
        <f>IF(biasa1[[#This Row],[BARU]]="",biasa1[[#This Row],[JUMLAH AWAL]],biasa1[[#This Row],[BARU]])</f>
        <v>19</v>
      </c>
      <c r="D151" s="87" t="s">
        <v>191</v>
      </c>
      <c r="E151" s="87">
        <v>19</v>
      </c>
      <c r="F151" s="87"/>
      <c r="G1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" s="90"/>
      <c r="I1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" s="91">
        <f>LOOKUP(ROW(K151)-ROWS($K$1:$K$3),biasa1[NO])</f>
        <v>148</v>
      </c>
      <c r="L151" s="77" t="str">
        <f>LOOKUP(biasa2[[#This Row],[NO]],biasa1[NO],biasa1[NAMA])</f>
        <v>Asahan meja 615</v>
      </c>
      <c r="M151" s="91">
        <f>LOOKUP(biasa2[[#This Row],[NO]],biasa1[NO],biasa1[JUMLAH])</f>
        <v>5</v>
      </c>
      <c r="N151" s="91">
        <f>LOOKUP(biasa2[[#This Row],[NO]],biasa1[NO],biasa1[SATUAN])</f>
        <v>96</v>
      </c>
    </row>
    <row r="152" spans="1:14" ht="20.100000000000001" customHeight="1">
      <c r="A152" s="87">
        <f>IF(biasa1[[#This Row],[JUMLAH]]&gt;0,COUNT(A$3:$A151)+1,"")</f>
        <v>148</v>
      </c>
      <c r="B152" s="93" t="s">
        <v>2548</v>
      </c>
      <c r="C152" s="94">
        <f>IF(biasa1[[#This Row],[BARU]]="",biasa1[[#This Row],[JUMLAH AWAL]],biasa1[[#This Row],[BARU]])</f>
        <v>5</v>
      </c>
      <c r="D152" s="94">
        <v>96</v>
      </c>
      <c r="E152" s="94">
        <v>6</v>
      </c>
      <c r="F152" s="87">
        <v>5</v>
      </c>
      <c r="G152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52" s="90"/>
      <c r="I1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52" s="91">
        <f>LOOKUP(ROW(K152)-ROWS($K$1:$K$3),biasa1[NO])</f>
        <v>149</v>
      </c>
      <c r="L152" s="77" t="str">
        <f>LOOKUP(biasa2[[#This Row],[NO]],biasa1[NO],biasa1[NAMA])</f>
        <v>Asahan Meja 6516 Piglet</v>
      </c>
      <c r="M152" s="91">
        <f>LOOKUP(biasa2[[#This Row],[NO]],biasa1[NO],biasa1[JUMLAH])</f>
        <v>3</v>
      </c>
      <c r="N152" s="91" t="str">
        <f>LOOKUP(biasa2[[#This Row],[NO]],biasa1[NO],biasa1[SATUAN])</f>
        <v>96 pc</v>
      </c>
    </row>
    <row r="153" spans="1:14" ht="20.100000000000001" customHeight="1">
      <c r="A153" s="87">
        <f>IF(biasa1[[#This Row],[JUMLAH]]&gt;0,COUNT(A$3:$A152)+1,"")</f>
        <v>149</v>
      </c>
      <c r="B153" s="88" t="s">
        <v>2549</v>
      </c>
      <c r="C153" s="87">
        <f>IF(biasa1[[#This Row],[BARU]]="",biasa1[[#This Row],[JUMLAH AWAL]],biasa1[[#This Row],[BARU]])</f>
        <v>3</v>
      </c>
      <c r="D153" s="87" t="s">
        <v>126</v>
      </c>
      <c r="E153" s="87">
        <v>3</v>
      </c>
      <c r="F153" s="87"/>
      <c r="G1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" s="90"/>
      <c r="I1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" s="91">
        <f>LOOKUP(ROW(K153)-ROWS($K$1:$K$3),biasa1[NO])</f>
        <v>150</v>
      </c>
      <c r="L153" s="77" t="str">
        <f>LOOKUP(biasa2[[#This Row],[NO]],biasa1[NO],biasa1[NAMA])</f>
        <v>Asahan meja 7913</v>
      </c>
      <c r="M153" s="91">
        <f>LOOKUP(biasa2[[#This Row],[NO]],biasa1[NO],biasa1[JUMLAH])</f>
        <v>8</v>
      </c>
      <c r="N153" s="91" t="str">
        <f>LOOKUP(biasa2[[#This Row],[NO]],biasa1[NO],biasa1[SATUAN])</f>
        <v>144 pc</v>
      </c>
    </row>
    <row r="154" spans="1:14" ht="20.100000000000001" customHeight="1">
      <c r="A154" s="87">
        <f>IF(biasa1[[#This Row],[JUMLAH]]&gt;0,COUNT(A$3:$A153)+1,"")</f>
        <v>150</v>
      </c>
      <c r="B154" s="93" t="s">
        <v>2550</v>
      </c>
      <c r="C154" s="94">
        <f>IF(biasa1[[#This Row],[BARU]]="",biasa1[[#This Row],[JUMLAH AWAL]],biasa1[[#This Row],[BARU]])</f>
        <v>8</v>
      </c>
      <c r="D154" s="94" t="s">
        <v>192</v>
      </c>
      <c r="E154" s="94">
        <v>8</v>
      </c>
      <c r="F154" s="87"/>
      <c r="G1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" s="90"/>
      <c r="I1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" s="91">
        <f>LOOKUP(ROW(K154)-ROWS($K$1:$K$3),biasa1[NO])</f>
        <v>151</v>
      </c>
      <c r="L154" s="77" t="str">
        <f>LOOKUP(biasa2[[#This Row],[NO]],biasa1[NO],biasa1[NAMA])</f>
        <v>Asahan Meja 7922 blk</v>
      </c>
      <c r="M154" s="91">
        <f>LOOKUP(biasa2[[#This Row],[NO]],biasa1[NO],biasa1[JUMLAH])</f>
        <v>5</v>
      </c>
      <c r="N154" s="91" t="str">
        <f>LOOKUP(biasa2[[#This Row],[NO]],biasa1[NO],biasa1[SATUAN])</f>
        <v>144 pc</v>
      </c>
    </row>
    <row r="155" spans="1:14" ht="20.100000000000001" customHeight="1">
      <c r="A155" s="87">
        <f>IF(biasa1[[#This Row],[JUMLAH]]&gt;0,COUNT(A$3:$A154)+1,"")</f>
        <v>151</v>
      </c>
      <c r="B155" s="88" t="s">
        <v>2551</v>
      </c>
      <c r="C155" s="87">
        <f>IF(biasa1[[#This Row],[BARU]]="",biasa1[[#This Row],[JUMLAH AWAL]],biasa1[[#This Row],[BARU]])</f>
        <v>5</v>
      </c>
      <c r="D155" s="87" t="s">
        <v>192</v>
      </c>
      <c r="E155" s="87">
        <v>5</v>
      </c>
      <c r="F155" s="87"/>
      <c r="G1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" s="90"/>
      <c r="I1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" s="91">
        <f>LOOKUP(ROW(K155)-ROWS($K$1:$K$3),biasa1[NO])</f>
        <v>152</v>
      </c>
      <c r="L155" s="77" t="str">
        <f>LOOKUP(biasa2[[#This Row],[NO]],biasa1[NO],biasa1[NAMA])</f>
        <v>Asahan Meja 7923</v>
      </c>
      <c r="M155" s="91">
        <f>LOOKUP(biasa2[[#This Row],[NO]],biasa1[NO],biasa1[JUMLAH])</f>
        <v>13</v>
      </c>
      <c r="N155" s="91" t="str">
        <f>LOOKUP(biasa2[[#This Row],[NO]],biasa1[NO],biasa1[SATUAN])</f>
        <v>144 pc</v>
      </c>
    </row>
    <row r="156" spans="1:14" ht="20.100000000000001" customHeight="1">
      <c r="A156" s="87">
        <f>IF(biasa1[[#This Row],[JUMLAH]]&gt;0,COUNT(A$3:$A155)+1,"")</f>
        <v>152</v>
      </c>
      <c r="B156" s="88" t="s">
        <v>2552</v>
      </c>
      <c r="C156" s="87">
        <f>IF(biasa1[[#This Row],[BARU]]="",biasa1[[#This Row],[JUMLAH AWAL]],biasa1[[#This Row],[BARU]])</f>
        <v>13</v>
      </c>
      <c r="D156" s="87" t="s">
        <v>192</v>
      </c>
      <c r="E156" s="87">
        <v>13</v>
      </c>
      <c r="F156" s="87"/>
      <c r="G1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" s="90"/>
      <c r="I1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" s="91">
        <f>LOOKUP(ROW(K156)-ROWS($K$1:$K$3),biasa1[NO])</f>
        <v>153</v>
      </c>
      <c r="L156" s="77" t="str">
        <f>LOOKUP(biasa2[[#This Row],[NO]],biasa1[NO],biasa1[NAMA])</f>
        <v>Asahan Meja 8004 A motif</v>
      </c>
      <c r="M156" s="91">
        <f>LOOKUP(biasa2[[#This Row],[NO]],biasa1[NO],biasa1[JUMLAH])</f>
        <v>12</v>
      </c>
      <c r="N156" s="91" t="str">
        <f>LOOKUP(biasa2[[#This Row],[NO]],biasa1[NO],biasa1[SATUAN])</f>
        <v>120 pc</v>
      </c>
    </row>
    <row r="157" spans="1:14" ht="20.100000000000001" customHeight="1">
      <c r="A157" s="87">
        <f>IF(biasa1[[#This Row],[JUMLAH]]&gt;0,COUNT(A$3:$A156)+1,"")</f>
        <v>153</v>
      </c>
      <c r="B157" s="88" t="s">
        <v>2553</v>
      </c>
      <c r="C157" s="87">
        <f>IF(biasa1[[#This Row],[BARU]]="",biasa1[[#This Row],[JUMLAH AWAL]],biasa1[[#This Row],[BARU]])</f>
        <v>12</v>
      </c>
      <c r="D157" s="87" t="s">
        <v>188</v>
      </c>
      <c r="E157" s="87">
        <v>12</v>
      </c>
      <c r="F157" s="87"/>
      <c r="G1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" s="90"/>
      <c r="I1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" s="91">
        <f>LOOKUP(ROW(K157)-ROWS($K$1:$K$3),biasa1[NO])</f>
        <v>154</v>
      </c>
      <c r="L157" s="77" t="str">
        <f>LOOKUP(biasa2[[#This Row],[NO]],biasa1[NO],biasa1[NAMA])</f>
        <v>Asahan Meja 8005 A</v>
      </c>
      <c r="M157" s="91">
        <f>LOOKUP(biasa2[[#This Row],[NO]],biasa1[NO],biasa1[JUMLAH])</f>
        <v>4</v>
      </c>
      <c r="N157" s="91" t="str">
        <f>LOOKUP(biasa2[[#This Row],[NO]],biasa1[NO],biasa1[SATUAN])</f>
        <v>120 ls</v>
      </c>
    </row>
    <row r="158" spans="1:14" ht="20.100000000000001" customHeight="1">
      <c r="A158" s="87">
        <f>IF(biasa1[[#This Row],[JUMLAH]]&gt;0,COUNT(A$3:$A157)+1,"")</f>
        <v>154</v>
      </c>
      <c r="B158" s="88" t="s">
        <v>2554</v>
      </c>
      <c r="C158" s="87">
        <f>IF(biasa1[[#This Row],[BARU]]="",biasa1[[#This Row],[JUMLAH AWAL]],biasa1[[#This Row],[BARU]])</f>
        <v>4</v>
      </c>
      <c r="D158" s="87" t="s">
        <v>33</v>
      </c>
      <c r="E158" s="87">
        <v>4</v>
      </c>
      <c r="F158" s="87"/>
      <c r="G1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" s="90"/>
      <c r="I1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" s="91">
        <f>LOOKUP(ROW(K158)-ROWS($K$1:$K$3),biasa1[NO])</f>
        <v>155</v>
      </c>
      <c r="L158" s="77" t="str">
        <f>LOOKUP(biasa2[[#This Row],[NO]],biasa1[NO],biasa1[NAMA])</f>
        <v>Asahan Meja 826 kotak motif</v>
      </c>
      <c r="M158" s="91">
        <f>LOOKUP(biasa2[[#This Row],[NO]],biasa1[NO],biasa1[JUMLAH])</f>
        <v>28</v>
      </c>
      <c r="N158" s="91" t="str">
        <f>LOOKUP(biasa2[[#This Row],[NO]],biasa1[NO],biasa1[SATUAN])</f>
        <v>180 pc</v>
      </c>
    </row>
    <row r="159" spans="1:14" ht="20.100000000000001" customHeight="1">
      <c r="A159" s="87">
        <f>IF(biasa1[[#This Row],[JUMLAH]]&gt;0,COUNT(A$3:$A158)+1,"")</f>
        <v>155</v>
      </c>
      <c r="B159" s="88" t="s">
        <v>2555</v>
      </c>
      <c r="C159" s="87">
        <f>IF(biasa1[[#This Row],[BARU]]="",biasa1[[#This Row],[JUMLAH AWAL]],biasa1[[#This Row],[BARU]])</f>
        <v>28</v>
      </c>
      <c r="D159" s="87" t="s">
        <v>190</v>
      </c>
      <c r="E159" s="87">
        <v>28</v>
      </c>
      <c r="F159" s="87"/>
      <c r="G1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" s="90"/>
      <c r="I1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" s="91">
        <f>LOOKUP(ROW(K159)-ROWS($K$1:$K$3),biasa1[NO])</f>
        <v>156</v>
      </c>
      <c r="L159" s="77" t="str">
        <f>LOOKUP(biasa2[[#This Row],[NO]],biasa1[NO],biasa1[NAMA])</f>
        <v>Asahan Meja 8621 Dragon</v>
      </c>
      <c r="M159" s="91">
        <f>LOOKUP(biasa2[[#This Row],[NO]],biasa1[NO],biasa1[JUMLAH])</f>
        <v>8</v>
      </c>
      <c r="N159" s="91" t="str">
        <f>LOOKUP(biasa2[[#This Row],[NO]],biasa1[NO],biasa1[SATUAN])</f>
        <v>96 pc</v>
      </c>
    </row>
    <row r="160" spans="1:14" ht="20.100000000000001" customHeight="1">
      <c r="A160" s="87">
        <f>IF(biasa1[[#This Row],[JUMLAH]]&gt;0,COUNT(A$3:$A159)+1,"")</f>
        <v>156</v>
      </c>
      <c r="B160" s="88" t="s">
        <v>2556</v>
      </c>
      <c r="C160" s="87">
        <f>IF(biasa1[[#This Row],[BARU]]="",biasa1[[#This Row],[JUMLAH AWAL]],biasa1[[#This Row],[BARU]])</f>
        <v>8</v>
      </c>
      <c r="D160" s="87" t="s">
        <v>126</v>
      </c>
      <c r="E160" s="87">
        <v>8</v>
      </c>
      <c r="F160" s="87"/>
      <c r="G1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" s="90"/>
      <c r="I1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" s="91">
        <f>LOOKUP(ROW(K160)-ROWS($K$1:$K$3),biasa1[NO])</f>
        <v>157</v>
      </c>
      <c r="L160" s="77" t="str">
        <f>LOOKUP(biasa2[[#This Row],[NO]],biasa1[NO],biasa1[NAMA])</f>
        <v>Asahan meja 8803</v>
      </c>
      <c r="M160" s="91">
        <f>LOOKUP(biasa2[[#This Row],[NO]],biasa1[NO],biasa1[JUMLAH])</f>
        <v>3</v>
      </c>
      <c r="N160" s="91" t="str">
        <f>LOOKUP(biasa2[[#This Row],[NO]],biasa1[NO],biasa1[SATUAN])</f>
        <v>96 pc</v>
      </c>
    </row>
    <row r="161" spans="1:14" ht="20.100000000000001" customHeight="1">
      <c r="A161" s="87">
        <f>IF(biasa1[[#This Row],[JUMLAH]]&gt;0,COUNT(A$3:$A160)+1,"")</f>
        <v>157</v>
      </c>
      <c r="B161" s="88" t="s">
        <v>193</v>
      </c>
      <c r="C161" s="87">
        <f>IF(biasa1[[#This Row],[BARU]]="",biasa1[[#This Row],[JUMLAH AWAL]],biasa1[[#This Row],[BARU]])</f>
        <v>3</v>
      </c>
      <c r="D161" s="87" t="s">
        <v>126</v>
      </c>
      <c r="E161" s="87">
        <v>3</v>
      </c>
      <c r="F161" s="87"/>
      <c r="G1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" s="90"/>
      <c r="I1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" s="91">
        <f>LOOKUP(ROW(K161)-ROWS($K$1:$K$3),biasa1[NO])</f>
        <v>158</v>
      </c>
      <c r="L161" s="77" t="str">
        <f>LOOKUP(biasa2[[#This Row],[NO]],biasa1[NO],biasa1[NAMA])</f>
        <v>Asahan Meja 8808A blk</v>
      </c>
      <c r="M161" s="91">
        <f>LOOKUP(biasa2[[#This Row],[NO]],biasa1[NO],biasa1[JUMLAH])</f>
        <v>1</v>
      </c>
      <c r="N161" s="91" t="str">
        <f>LOOKUP(biasa2[[#This Row],[NO]],biasa1[NO],biasa1[SATUAN])</f>
        <v>120 pc</v>
      </c>
    </row>
    <row r="162" spans="1:14" ht="20.100000000000001" customHeight="1">
      <c r="A162" s="87">
        <f>IF(biasa1[[#This Row],[JUMLAH]]&gt;0,COUNT(A$3:$A161)+1,"")</f>
        <v>158</v>
      </c>
      <c r="B162" s="88" t="s">
        <v>2557</v>
      </c>
      <c r="C162" s="87">
        <f>IF(biasa1[[#This Row],[BARU]]="",biasa1[[#This Row],[JUMLAH AWAL]],biasa1[[#This Row],[BARU]])</f>
        <v>1</v>
      </c>
      <c r="D162" s="87" t="s">
        <v>188</v>
      </c>
      <c r="E162" s="87">
        <v>1</v>
      </c>
      <c r="F162" s="87"/>
      <c r="G1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" s="90"/>
      <c r="I1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" s="91">
        <f>LOOKUP(ROW(K162)-ROWS($K$1:$K$3),biasa1[NO])</f>
        <v>159</v>
      </c>
      <c r="L162" s="77" t="str">
        <f>LOOKUP(biasa2[[#This Row],[NO]],biasa1[NO],biasa1[NAMA])</f>
        <v>Asahan Meja 9163</v>
      </c>
      <c r="M162" s="91">
        <f>LOOKUP(biasa2[[#This Row],[NO]],biasa1[NO],biasa1[JUMLAH])</f>
        <v>8</v>
      </c>
      <c r="N162" s="91" t="str">
        <f>LOOKUP(biasa2[[#This Row],[NO]],biasa1[NO],biasa1[SATUAN])</f>
        <v>144 pc</v>
      </c>
    </row>
    <row r="163" spans="1:14" ht="20.100000000000001" customHeight="1">
      <c r="A163" s="87">
        <f>IF(biasa1[[#This Row],[JUMLAH]]&gt;0,COUNT(A$3:$A162)+1,"")</f>
        <v>159</v>
      </c>
      <c r="B163" s="88" t="s">
        <v>2558</v>
      </c>
      <c r="C163" s="87">
        <f>IF(biasa1[[#This Row],[BARU]]="",biasa1[[#This Row],[JUMLAH AWAL]],biasa1[[#This Row],[BARU]])</f>
        <v>8</v>
      </c>
      <c r="D163" s="87" t="s">
        <v>192</v>
      </c>
      <c r="E163" s="87">
        <v>8</v>
      </c>
      <c r="F163" s="87"/>
      <c r="G1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" s="90"/>
      <c r="I1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" s="91">
        <f>LOOKUP(ROW(K163)-ROWS($K$1:$K$3),biasa1[NO])</f>
        <v>160</v>
      </c>
      <c r="L163" s="77" t="str">
        <f>LOOKUP(biasa2[[#This Row],[NO]],biasa1[NO],biasa1[NAMA])</f>
        <v>Asahan Meja A002</v>
      </c>
      <c r="M163" s="91">
        <f>LOOKUP(biasa2[[#This Row],[NO]],biasa1[NO],biasa1[JUMLAH])</f>
        <v>2</v>
      </c>
      <c r="N163" s="91" t="str">
        <f>LOOKUP(biasa2[[#This Row],[NO]],biasa1[NO],biasa1[SATUAN])</f>
        <v>96 pc</v>
      </c>
    </row>
    <row r="164" spans="1:14" ht="20.100000000000001" customHeight="1">
      <c r="A164" s="87">
        <f>IF(biasa1[[#This Row],[JUMLAH]]&gt;0,COUNT(A$3:$A163)+1,"")</f>
        <v>160</v>
      </c>
      <c r="B164" s="88" t="s">
        <v>2559</v>
      </c>
      <c r="C164" s="87">
        <f>IF(biasa1[[#This Row],[BARU]]="",biasa1[[#This Row],[JUMLAH AWAL]],biasa1[[#This Row],[BARU]])</f>
        <v>2</v>
      </c>
      <c r="D164" s="87" t="s">
        <v>126</v>
      </c>
      <c r="E164" s="87">
        <v>2</v>
      </c>
      <c r="F164" s="87"/>
      <c r="G1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" s="90"/>
      <c r="I1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" s="91">
        <f>LOOKUP(ROW(K164)-ROWS($K$1:$K$3),biasa1[NO])</f>
        <v>161</v>
      </c>
      <c r="L164" s="77" t="str">
        <f>LOOKUP(biasa2[[#This Row],[NO]],biasa1[NO],biasa1[NAMA])</f>
        <v>Asahan Meja CL 204</v>
      </c>
      <c r="M164" s="91">
        <f>LOOKUP(biasa2[[#This Row],[NO]],biasa1[NO],biasa1[JUMLAH])</f>
        <v>2</v>
      </c>
      <c r="N164" s="91" t="str">
        <f>LOOKUP(biasa2[[#This Row],[NO]],biasa1[NO],biasa1[SATUAN])</f>
        <v>120 pc</v>
      </c>
    </row>
    <row r="165" spans="1:14" ht="20.100000000000001" customHeight="1">
      <c r="A165" s="87">
        <f>IF(biasa1[[#This Row],[JUMLAH]]&gt;0,COUNT(A$3:$A164)+1,"")</f>
        <v>161</v>
      </c>
      <c r="B165" s="88" t="s">
        <v>2560</v>
      </c>
      <c r="C165" s="87">
        <f>IF(biasa1[[#This Row],[BARU]]="",biasa1[[#This Row],[JUMLAH AWAL]],biasa1[[#This Row],[BARU]])</f>
        <v>2</v>
      </c>
      <c r="D165" s="87" t="s">
        <v>188</v>
      </c>
      <c r="E165" s="87">
        <v>2</v>
      </c>
      <c r="F165" s="87"/>
      <c r="G1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" s="90"/>
      <c r="I1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" s="91">
        <f>LOOKUP(ROW(K165)-ROWS($K$1:$K$3),biasa1[NO])</f>
        <v>162</v>
      </c>
      <c r="L165" s="77" t="str">
        <f>LOOKUP(biasa2[[#This Row],[NO]],biasa1[NO],biasa1[NAMA])</f>
        <v>Asahan Meja S 01 rumah kecil</v>
      </c>
      <c r="M165" s="91">
        <f>LOOKUP(biasa2[[#This Row],[NO]],biasa1[NO],biasa1[JUMLAH])</f>
        <v>1</v>
      </c>
      <c r="N165" s="91" t="str">
        <f>LOOKUP(biasa2[[#This Row],[NO]],biasa1[NO],biasa1[SATUAN])</f>
        <v>120 pc</v>
      </c>
    </row>
    <row r="166" spans="1:14" ht="20.100000000000001" customHeight="1">
      <c r="A166" s="87" t="str">
        <f>IF(biasa1[[#This Row],[JUMLAH]]&gt;0,COUNT(A$3:$A165)+1,"")</f>
        <v/>
      </c>
      <c r="B166" s="88" t="s">
        <v>194</v>
      </c>
      <c r="C166" s="87">
        <f>IF(biasa1[[#This Row],[BARU]]="",biasa1[[#This Row],[JUMLAH AWAL]],biasa1[[#This Row],[BARU]])</f>
        <v>0</v>
      </c>
      <c r="D166" s="87" t="s">
        <v>188</v>
      </c>
      <c r="E166" s="87">
        <v>0</v>
      </c>
      <c r="F166" s="87"/>
      <c r="G1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" s="90"/>
      <c r="I1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" s="91">
        <f>LOOKUP(ROW(K166)-ROWS($K$1:$K$3),biasa1[NO])</f>
        <v>163</v>
      </c>
      <c r="L166" s="77" t="str">
        <f>LOOKUP(biasa2[[#This Row],[NO]],biasa1[NO],biasa1[NAMA])</f>
        <v>Asahan Meja S 227 Telephone</v>
      </c>
      <c r="M166" s="91">
        <f>LOOKUP(biasa2[[#This Row],[NO]],biasa1[NO],biasa1[JUMLAH])</f>
        <v>6</v>
      </c>
      <c r="N166" s="91" t="str">
        <f>LOOKUP(biasa2[[#This Row],[NO]],biasa1[NO],biasa1[SATUAN])</f>
        <v>72 pc</v>
      </c>
    </row>
    <row r="167" spans="1:14" ht="20.100000000000001" customHeight="1">
      <c r="A167" s="87">
        <f>IF(biasa1[[#This Row],[JUMLAH]]&gt;0,COUNT(A$3:$A166)+1,"")</f>
        <v>162</v>
      </c>
      <c r="B167" s="88" t="s">
        <v>2561</v>
      </c>
      <c r="C167" s="87">
        <f>IF(biasa1[[#This Row],[BARU]]="",biasa1[[#This Row],[JUMLAH AWAL]],biasa1[[#This Row],[BARU]])</f>
        <v>1</v>
      </c>
      <c r="D167" s="87" t="s">
        <v>188</v>
      </c>
      <c r="E167" s="87">
        <v>1</v>
      </c>
      <c r="F167" s="87"/>
      <c r="G1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" s="90"/>
      <c r="I1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" s="91">
        <f>LOOKUP(ROW(K167)-ROWS($K$1:$K$3),biasa1[NO])</f>
        <v>164</v>
      </c>
      <c r="L167" s="77" t="str">
        <f>LOOKUP(biasa2[[#This Row],[NO]],biasa1[NO],biasa1[NAMA])</f>
        <v>Asahan Meja S 229 EGG</v>
      </c>
      <c r="M167" s="91">
        <f>LOOKUP(biasa2[[#This Row],[NO]],biasa1[NO],biasa1[JUMLAH])</f>
        <v>7</v>
      </c>
      <c r="N167" s="91" t="str">
        <f>LOOKUP(biasa2[[#This Row],[NO]],biasa1[NO],biasa1[SATUAN])</f>
        <v>120 pc</v>
      </c>
    </row>
    <row r="168" spans="1:14" ht="20.100000000000001" customHeight="1">
      <c r="A168" s="87">
        <f>IF(biasa1[[#This Row],[JUMLAH]]&gt;0,COUNT(A$3:$A167)+1,"")</f>
        <v>163</v>
      </c>
      <c r="B168" s="88" t="s">
        <v>2562</v>
      </c>
      <c r="C168" s="87">
        <f>IF(biasa1[[#This Row],[BARU]]="",biasa1[[#This Row],[JUMLAH AWAL]],biasa1[[#This Row],[BARU]])</f>
        <v>6</v>
      </c>
      <c r="D168" s="87" t="s">
        <v>4</v>
      </c>
      <c r="E168" s="87">
        <v>6</v>
      </c>
      <c r="F168" s="87"/>
      <c r="G1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" s="90"/>
      <c r="I1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" s="91">
        <f>LOOKUP(ROW(K168)-ROWS($K$1:$K$3),biasa1[NO])</f>
        <v>165</v>
      </c>
      <c r="L168" s="77" t="str">
        <f>LOOKUP(biasa2[[#This Row],[NO]],biasa1[NO],biasa1[NAMA])</f>
        <v>Asahan Meja S 5226</v>
      </c>
      <c r="M168" s="91">
        <f>LOOKUP(biasa2[[#This Row],[NO]],biasa1[NO],biasa1[JUMLAH])</f>
        <v>2</v>
      </c>
      <c r="N168" s="91" t="str">
        <f>LOOKUP(biasa2[[#This Row],[NO]],biasa1[NO],biasa1[SATUAN])</f>
        <v>120 pc</v>
      </c>
    </row>
    <row r="169" spans="1:14" ht="20.100000000000001" customHeight="1">
      <c r="A169" s="87">
        <f>IF(biasa1[[#This Row],[JUMLAH]]&gt;0,COUNT(A$3:$A168)+1,"")</f>
        <v>164</v>
      </c>
      <c r="B169" s="88" t="s">
        <v>2563</v>
      </c>
      <c r="C169" s="87">
        <f>IF(biasa1[[#This Row],[BARU]]="",biasa1[[#This Row],[JUMLAH AWAL]],biasa1[[#This Row],[BARU]])</f>
        <v>7</v>
      </c>
      <c r="D169" s="87" t="s">
        <v>188</v>
      </c>
      <c r="E169" s="87">
        <v>7</v>
      </c>
      <c r="F169" s="87"/>
      <c r="G1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" s="90"/>
      <c r="I1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" s="91">
        <f>LOOKUP(ROW(K169)-ROWS($K$1:$K$3),biasa1[NO])</f>
        <v>166</v>
      </c>
      <c r="L169" s="77" t="str">
        <f>LOOKUP(biasa2[[#This Row],[NO]],biasa1[NO],biasa1[NAMA])</f>
        <v>Asahan Meja S 5227</v>
      </c>
      <c r="M169" s="91">
        <f>LOOKUP(biasa2[[#This Row],[NO]],biasa1[NO],biasa1[JUMLAH])</f>
        <v>10</v>
      </c>
      <c r="N169" s="91" t="str">
        <f>LOOKUP(biasa2[[#This Row],[NO]],biasa1[NO],biasa1[SATUAN])</f>
        <v>120 pc</v>
      </c>
    </row>
    <row r="170" spans="1:14" ht="20.100000000000001" customHeight="1">
      <c r="A170" s="87">
        <f>IF(biasa1[[#This Row],[JUMLAH]]&gt;0,COUNT(A$3:$A169)+1,"")</f>
        <v>165</v>
      </c>
      <c r="B170" s="88" t="s">
        <v>2564</v>
      </c>
      <c r="C170" s="87">
        <f>IF(biasa1[[#This Row],[BARU]]="",biasa1[[#This Row],[JUMLAH AWAL]],biasa1[[#This Row],[BARU]])</f>
        <v>2</v>
      </c>
      <c r="D170" s="87" t="s">
        <v>188</v>
      </c>
      <c r="E170" s="87">
        <v>2</v>
      </c>
      <c r="F170" s="87"/>
      <c r="G1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" s="90"/>
      <c r="I1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" s="91">
        <f>LOOKUP(ROW(K170)-ROWS($K$1:$K$3),biasa1[NO])</f>
        <v>167</v>
      </c>
      <c r="L170" s="77" t="str">
        <f>LOOKUP(biasa2[[#This Row],[NO]],biasa1[NO],biasa1[NAMA])</f>
        <v>Asahan meja S233</v>
      </c>
      <c r="M170" s="91">
        <f>LOOKUP(biasa2[[#This Row],[NO]],biasa1[NO],biasa1[JUMLAH])</f>
        <v>3</v>
      </c>
      <c r="N170" s="91" t="str">
        <f>LOOKUP(biasa2[[#This Row],[NO]],biasa1[NO],biasa1[SATUAN])</f>
        <v>180 pc</v>
      </c>
    </row>
    <row r="171" spans="1:14" ht="20.100000000000001" customHeight="1">
      <c r="A171" s="87">
        <f>IF(biasa1[[#This Row],[JUMLAH]]&gt;0,COUNT(A$3:$A170)+1,"")</f>
        <v>166</v>
      </c>
      <c r="B171" s="88" t="s">
        <v>2565</v>
      </c>
      <c r="C171" s="87">
        <f>IF(biasa1[[#This Row],[BARU]]="",biasa1[[#This Row],[JUMLAH AWAL]],biasa1[[#This Row],[BARU]])</f>
        <v>10</v>
      </c>
      <c r="D171" s="87" t="s">
        <v>188</v>
      </c>
      <c r="E171" s="87">
        <v>10</v>
      </c>
      <c r="F171" s="87"/>
      <c r="G1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" s="90"/>
      <c r="I1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" s="91">
        <f>LOOKUP(ROW(K171)-ROWS($K$1:$K$3),biasa1[NO])</f>
        <v>168</v>
      </c>
      <c r="L171" s="77" t="str">
        <f>LOOKUP(biasa2[[#This Row],[NO]],biasa1[NO],biasa1[NAMA])</f>
        <v>Asahan Meja S530</v>
      </c>
      <c r="M171" s="91">
        <f>LOOKUP(biasa2[[#This Row],[NO]],biasa1[NO],biasa1[JUMLAH])</f>
        <v>4</v>
      </c>
      <c r="N171" s="91" t="str">
        <f>LOOKUP(biasa2[[#This Row],[NO]],biasa1[NO],biasa1[SATUAN])</f>
        <v>180 pc</v>
      </c>
    </row>
    <row r="172" spans="1:14" ht="20.100000000000001" customHeight="1">
      <c r="A172" s="89">
        <f>IF(biasa1[[#This Row],[JUMLAH]]&gt;0,COUNT(A$3:$A171)+1,"")</f>
        <v>167</v>
      </c>
      <c r="B172" s="88" t="s">
        <v>3666</v>
      </c>
      <c r="C172" s="89">
        <f>IF(biasa1[[#This Row],[BARU]]="",biasa1[[#This Row],[JUMLAH AWAL]],biasa1[[#This Row],[BARU]])</f>
        <v>3</v>
      </c>
      <c r="D172" s="87" t="s">
        <v>190</v>
      </c>
      <c r="E172" s="87"/>
      <c r="F172" s="87">
        <v>3</v>
      </c>
      <c r="G172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3</v>
      </c>
      <c r="H172" s="90"/>
      <c r="I1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172" s="91">
        <f>LOOKUP(ROW(K172)-ROWS($K$1:$K$3),biasa1[NO])</f>
        <v>169</v>
      </c>
      <c r="L172" s="77" t="str">
        <f>LOOKUP(biasa2[[#This Row],[NO]],biasa1[NO],biasa1[NAMA])</f>
        <v>Asahan Meja S558</v>
      </c>
      <c r="M172" s="91">
        <f>LOOKUP(biasa2[[#This Row],[NO]],biasa1[NO],biasa1[JUMLAH])</f>
        <v>10</v>
      </c>
      <c r="N172" s="91" t="str">
        <f>LOOKUP(biasa2[[#This Row],[NO]],biasa1[NO],biasa1[SATUAN])</f>
        <v>96 pc</v>
      </c>
    </row>
    <row r="173" spans="1:14" ht="20.100000000000001" customHeight="1">
      <c r="A173" s="87">
        <f>IF(biasa1[[#This Row],[JUMLAH]]&gt;0,COUNT(A$3:$A172)+1,"")</f>
        <v>168</v>
      </c>
      <c r="B173" s="88" t="s">
        <v>2566</v>
      </c>
      <c r="C173" s="87">
        <f>IF(biasa1[[#This Row],[BARU]]="",biasa1[[#This Row],[JUMLAH AWAL]],biasa1[[#This Row],[BARU]])</f>
        <v>4</v>
      </c>
      <c r="D173" s="87" t="s">
        <v>190</v>
      </c>
      <c r="E173" s="87">
        <v>4</v>
      </c>
      <c r="F173" s="87"/>
      <c r="G1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" s="90"/>
      <c r="I1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" s="91">
        <f>LOOKUP(ROW(K173)-ROWS($K$1:$K$3),biasa1[NO])</f>
        <v>170</v>
      </c>
      <c r="L173" s="77" t="str">
        <f>LOOKUP(biasa2[[#This Row],[NO]],biasa1[NO],biasa1[NAMA])</f>
        <v>Asahan Meja SX 0057</v>
      </c>
      <c r="M173" s="91">
        <f>LOOKUP(biasa2[[#This Row],[NO]],biasa1[NO],biasa1[JUMLAH])</f>
        <v>16</v>
      </c>
      <c r="N173" s="91" t="str">
        <f>LOOKUP(biasa2[[#This Row],[NO]],biasa1[NO],biasa1[SATUAN])</f>
        <v>72 pc</v>
      </c>
    </row>
    <row r="174" spans="1:14" ht="20.100000000000001" customHeight="1">
      <c r="A174" s="87">
        <f>IF(biasa1[[#This Row],[JUMLAH]]&gt;0,COUNT(A$3:$A173)+1,"")</f>
        <v>169</v>
      </c>
      <c r="B174" s="88" t="s">
        <v>2567</v>
      </c>
      <c r="C174" s="87">
        <f>IF(biasa1[[#This Row],[BARU]]="",biasa1[[#This Row],[JUMLAH AWAL]],biasa1[[#This Row],[BARU]])</f>
        <v>10</v>
      </c>
      <c r="D174" s="87" t="s">
        <v>126</v>
      </c>
      <c r="E174" s="87">
        <v>10</v>
      </c>
      <c r="F174" s="87"/>
      <c r="G1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" s="90"/>
      <c r="I1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" s="91">
        <f>LOOKUP(ROW(K174)-ROWS($K$1:$K$3),biasa1[NO])</f>
        <v>171</v>
      </c>
      <c r="L174" s="77" t="str">
        <f>LOOKUP(biasa2[[#This Row],[NO]],biasa1[NO],biasa1[NAMA])</f>
        <v>Asahan Meja TG 3081</v>
      </c>
      <c r="M174" s="91">
        <f>LOOKUP(biasa2[[#This Row],[NO]],biasa1[NO],biasa1[JUMLAH])</f>
        <v>2</v>
      </c>
      <c r="N174" s="91" t="str">
        <f>LOOKUP(biasa2[[#This Row],[NO]],biasa1[NO],biasa1[SATUAN])</f>
        <v>96 pc</v>
      </c>
    </row>
    <row r="175" spans="1:14" ht="20.100000000000001" customHeight="1">
      <c r="A175" s="87">
        <f>IF(biasa1[[#This Row],[JUMLAH]]&gt;0,COUNT(A$3:$A174)+1,"")</f>
        <v>170</v>
      </c>
      <c r="B175" s="88" t="s">
        <v>2568</v>
      </c>
      <c r="C175" s="87">
        <f>IF(biasa1[[#This Row],[BARU]]="",biasa1[[#This Row],[JUMLAH AWAL]],biasa1[[#This Row],[BARU]])</f>
        <v>16</v>
      </c>
      <c r="D175" s="87" t="s">
        <v>4</v>
      </c>
      <c r="E175" s="87">
        <v>16</v>
      </c>
      <c r="F175" s="87"/>
      <c r="G1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" s="90"/>
      <c r="I1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" s="91">
        <f>LOOKUP(ROW(K175)-ROWS($K$1:$K$3),biasa1[NO])</f>
        <v>172</v>
      </c>
      <c r="L175" s="77" t="str">
        <f>LOOKUP(biasa2[[#This Row],[NO]],biasa1[NO],biasa1[NAMA])</f>
        <v>Asahan Meja XC S223</v>
      </c>
      <c r="M175" s="91">
        <f>LOOKUP(biasa2[[#This Row],[NO]],biasa1[NO],biasa1[JUMLAH])</f>
        <v>5</v>
      </c>
      <c r="N175" s="91" t="str">
        <f>LOOKUP(biasa2[[#This Row],[NO]],biasa1[NO],biasa1[SATUAN])</f>
        <v>120 pc</v>
      </c>
    </row>
    <row r="176" spans="1:14" ht="20.100000000000001" customHeight="1">
      <c r="A176" s="87">
        <f>IF(biasa1[[#This Row],[JUMLAH]]&gt;0,COUNT(A$3:$A175)+1,"")</f>
        <v>171</v>
      </c>
      <c r="B176" s="88" t="s">
        <v>2569</v>
      </c>
      <c r="C176" s="87">
        <f>IF(biasa1[[#This Row],[BARU]]="",biasa1[[#This Row],[JUMLAH AWAL]],biasa1[[#This Row],[BARU]])</f>
        <v>2</v>
      </c>
      <c r="D176" s="87" t="s">
        <v>126</v>
      </c>
      <c r="E176" s="87">
        <v>2</v>
      </c>
      <c r="F176" s="87"/>
      <c r="G1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" s="90"/>
      <c r="I1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" s="91">
        <f>LOOKUP(ROW(K176)-ROWS($K$1:$K$3),biasa1[NO])</f>
        <v>173</v>
      </c>
      <c r="L176" s="77" t="str">
        <f>LOOKUP(biasa2[[#This Row],[NO]],biasa1[NO],biasa1[NAMA])</f>
        <v>Asahan Meja XC S551 mobil</v>
      </c>
      <c r="M176" s="91">
        <f>LOOKUP(biasa2[[#This Row],[NO]],biasa1[NO],biasa1[JUMLAH])</f>
        <v>1</v>
      </c>
      <c r="N176" s="91" t="str">
        <f>LOOKUP(biasa2[[#This Row],[NO]],biasa1[NO],biasa1[SATUAN])</f>
        <v>72 pc</v>
      </c>
    </row>
    <row r="177" spans="1:14" ht="20.100000000000001" customHeight="1">
      <c r="A177" s="87">
        <f>IF(biasa1[[#This Row],[JUMLAH]]&gt;0,COUNT(A$3:$A176)+1,"")</f>
        <v>172</v>
      </c>
      <c r="B177" s="88" t="s">
        <v>2570</v>
      </c>
      <c r="C177" s="87">
        <f>IF(biasa1[[#This Row],[BARU]]="",biasa1[[#This Row],[JUMLAH AWAL]],biasa1[[#This Row],[BARU]])</f>
        <v>5</v>
      </c>
      <c r="D177" s="87" t="s">
        <v>188</v>
      </c>
      <c r="E177" s="87">
        <v>6</v>
      </c>
      <c r="F177" s="87">
        <v>5</v>
      </c>
      <c r="G177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77" s="90"/>
      <c r="I1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77" s="91">
        <f>LOOKUP(ROW(K177)-ROWS($K$1:$K$3),biasa1[NO])</f>
        <v>174</v>
      </c>
      <c r="L177" s="77" t="str">
        <f>LOOKUP(biasa2[[#This Row],[NO]],biasa1[NO],biasa1[NAMA])</f>
        <v>Asahan Meja XM 8005</v>
      </c>
      <c r="M177" s="91">
        <f>LOOKUP(biasa2[[#This Row],[NO]],biasa1[NO],biasa1[JUMLAH])</f>
        <v>72</v>
      </c>
      <c r="N177" s="91" t="str">
        <f>LOOKUP(biasa2[[#This Row],[NO]],biasa1[NO],biasa1[SATUAN])</f>
        <v>120 pc</v>
      </c>
    </row>
    <row r="178" spans="1:14" ht="20.100000000000001" customHeight="1">
      <c r="A178" s="87">
        <f>IF(biasa1[[#This Row],[JUMLAH]]&gt;0,COUNT(A$3:$A177)+1,"")</f>
        <v>173</v>
      </c>
      <c r="B178" s="88" t="s">
        <v>2571</v>
      </c>
      <c r="C178" s="87">
        <f>IF(biasa1[[#This Row],[BARU]]="",biasa1[[#This Row],[JUMLAH AWAL]],biasa1[[#This Row],[BARU]])</f>
        <v>1</v>
      </c>
      <c r="D178" s="87" t="s">
        <v>4</v>
      </c>
      <c r="E178" s="87">
        <v>1</v>
      </c>
      <c r="F178" s="87"/>
      <c r="G1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" s="90"/>
      <c r="I1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" s="91">
        <f>LOOKUP(ROW(K178)-ROWS($K$1:$K$3),biasa1[NO])</f>
        <v>175</v>
      </c>
      <c r="L178" s="77" t="str">
        <f>LOOKUP(biasa2[[#This Row],[NO]],biasa1[NO],biasa1[NAMA])</f>
        <v>Asahan Meja XM 8909</v>
      </c>
      <c r="M178" s="91">
        <f>LOOKUP(biasa2[[#This Row],[NO]],biasa1[NO],biasa1[JUMLAH])</f>
        <v>3</v>
      </c>
      <c r="N178" s="91" t="str">
        <f>LOOKUP(biasa2[[#This Row],[NO]],biasa1[NO],biasa1[SATUAN])</f>
        <v>96 pc</v>
      </c>
    </row>
    <row r="179" spans="1:14" ht="20.100000000000001" customHeight="1">
      <c r="A179" s="87">
        <f>IF(biasa1[[#This Row],[JUMLAH]]&gt;0,COUNT(A$3:$A178)+1,"")</f>
        <v>174</v>
      </c>
      <c r="B179" s="88" t="s">
        <v>2572</v>
      </c>
      <c r="C179" s="87">
        <f>IF(biasa1[[#This Row],[BARU]]="",biasa1[[#This Row],[JUMLAH AWAL]],biasa1[[#This Row],[BARU]])</f>
        <v>72</v>
      </c>
      <c r="D179" s="87" t="s">
        <v>188</v>
      </c>
      <c r="E179" s="87">
        <v>72</v>
      </c>
      <c r="F179" s="87"/>
      <c r="G1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" s="90"/>
      <c r="I1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" s="91">
        <f>LOOKUP(ROW(K179)-ROWS($K$1:$K$3),biasa1[NO])</f>
        <v>176</v>
      </c>
      <c r="L179" s="77" t="str">
        <f>LOOKUP(biasa2[[#This Row],[NO]],biasa1[NO],biasa1[NAMA])</f>
        <v>Asahan Mono 908 (1x32)</v>
      </c>
      <c r="M179" s="91">
        <f>LOOKUP(biasa2[[#This Row],[NO]],biasa1[NO],biasa1[JUMLAH])</f>
        <v>1</v>
      </c>
      <c r="N179" s="91" t="str">
        <f>LOOKUP(biasa2[[#This Row],[NO]],biasa1[NO],biasa1[SATUAN])</f>
        <v>40 box</v>
      </c>
    </row>
    <row r="180" spans="1:14" ht="20.100000000000001" customHeight="1">
      <c r="A180" s="87">
        <f>IF(biasa1[[#This Row],[JUMLAH]]&gt;0,COUNT(A$3:$A179)+1,"")</f>
        <v>175</v>
      </c>
      <c r="B180" s="88" t="s">
        <v>2573</v>
      </c>
      <c r="C180" s="87">
        <f>IF(biasa1[[#This Row],[BARU]]="",biasa1[[#This Row],[JUMLAH AWAL]],biasa1[[#This Row],[BARU]])</f>
        <v>3</v>
      </c>
      <c r="D180" s="87" t="s">
        <v>126</v>
      </c>
      <c r="E180" s="87">
        <v>3</v>
      </c>
      <c r="F180" s="87"/>
      <c r="G1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" s="90"/>
      <c r="I1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" s="91">
        <f>LOOKUP(ROW(K180)-ROWS($K$1:$K$3),biasa1[NO])</f>
        <v>177</v>
      </c>
      <c r="L180" s="77" t="str">
        <f>LOOKUP(biasa2[[#This Row],[NO]],biasa1[NO],biasa1[NAMA])</f>
        <v>Asahan P 527 (48)</v>
      </c>
      <c r="M180" s="91">
        <f>LOOKUP(biasa2[[#This Row],[NO]],biasa1[NO],biasa1[JUMLAH])</f>
        <v>1</v>
      </c>
      <c r="N180" s="91" t="str">
        <f>LOOKUP(biasa2[[#This Row],[NO]],biasa1[NO],biasa1[SATUAN])</f>
        <v>36 box</v>
      </c>
    </row>
    <row r="181" spans="1:14" ht="20.100000000000001" customHeight="1">
      <c r="A181" s="87">
        <f>IF(biasa1[[#This Row],[JUMLAH]]&gt;0,COUNT(A$3:$A180)+1,"")</f>
        <v>176</v>
      </c>
      <c r="B181" s="88" t="s">
        <v>195</v>
      </c>
      <c r="C181" s="87">
        <f>IF(biasa1[[#This Row],[BARU]]="",biasa1[[#This Row],[JUMLAH AWAL]],biasa1[[#This Row],[BARU]])</f>
        <v>1</v>
      </c>
      <c r="D181" s="87" t="s">
        <v>165</v>
      </c>
      <c r="E181" s="87">
        <v>1</v>
      </c>
      <c r="F181" s="87"/>
      <c r="G1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" s="90"/>
      <c r="I1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" s="91">
        <f>LOOKUP(ROW(K181)-ROWS($K$1:$K$3),biasa1[NO])</f>
        <v>178</v>
      </c>
      <c r="L181" s="77" t="str">
        <f>LOOKUP(biasa2[[#This Row],[NO]],biasa1[NO],biasa1[NAMA])</f>
        <v>Asahan pensil K 2177</v>
      </c>
      <c r="M181" s="91">
        <f>LOOKUP(biasa2[[#This Row],[NO]],biasa1[NO],biasa1[JUMLAH])</f>
        <v>137</v>
      </c>
      <c r="N181" s="91" t="str">
        <f>LOOKUP(biasa2[[#This Row],[NO]],biasa1[NO],biasa1[SATUAN])</f>
        <v>60 ls</v>
      </c>
    </row>
    <row r="182" spans="1:14" ht="20.100000000000001" customHeight="1">
      <c r="A182" s="87">
        <f>IF(biasa1[[#This Row],[JUMLAH]]&gt;0,COUNT(A$3:$A181)+1,"")</f>
        <v>177</v>
      </c>
      <c r="B182" s="88" t="s">
        <v>196</v>
      </c>
      <c r="C182" s="87">
        <f>IF(biasa1[[#This Row],[BARU]]="",biasa1[[#This Row],[JUMLAH AWAL]],biasa1[[#This Row],[BARU]])</f>
        <v>1</v>
      </c>
      <c r="D182" s="87" t="s">
        <v>105</v>
      </c>
      <c r="E182" s="87">
        <v>1</v>
      </c>
      <c r="F182" s="87"/>
      <c r="G1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" s="90"/>
      <c r="I1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" s="91">
        <f>LOOKUP(ROW(K182)-ROWS($K$1:$K$3),biasa1[NO])</f>
        <v>179</v>
      </c>
      <c r="L182" s="77" t="str">
        <f>LOOKUP(biasa2[[#This Row],[NO]],biasa1[NO],biasa1[NAMA])</f>
        <v>Asahan pensil TF 987</v>
      </c>
      <c r="M182" s="91">
        <f>LOOKUP(biasa2[[#This Row],[NO]],biasa1[NO],biasa1[JUMLAH])</f>
        <v>35</v>
      </c>
      <c r="N182" s="91" t="str">
        <f>LOOKUP(biasa2[[#This Row],[NO]],biasa1[NO],biasa1[SATUAN])</f>
        <v>36 ls</v>
      </c>
    </row>
    <row r="183" spans="1:14" ht="20.100000000000001" customHeight="1">
      <c r="A183" s="87">
        <f>IF(biasa1[[#This Row],[JUMLAH]]&gt;0,COUNT(A$3:$A182)+1,"")</f>
        <v>178</v>
      </c>
      <c r="B183" s="88" t="s">
        <v>197</v>
      </c>
      <c r="C183" s="87">
        <f>IF(biasa1[[#This Row],[BARU]]="",biasa1[[#This Row],[JUMLAH AWAL]],biasa1[[#This Row],[BARU]])</f>
        <v>137</v>
      </c>
      <c r="D183" s="87" t="s">
        <v>40</v>
      </c>
      <c r="E183" s="87">
        <v>137</v>
      </c>
      <c r="F183" s="87"/>
      <c r="G1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" s="90"/>
      <c r="I1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" s="91">
        <f>LOOKUP(ROW(K183)-ROWS($K$1:$K$3),biasa1[NO])</f>
        <v>180</v>
      </c>
      <c r="L183" s="77" t="str">
        <f>LOOKUP(biasa2[[#This Row],[NO]],biasa1[NO],biasa1[NAMA])</f>
        <v>Asahan pot 8022 (24)</v>
      </c>
      <c r="M183" s="91">
        <f>LOOKUP(biasa2[[#This Row],[NO]],biasa1[NO],biasa1[JUMLAH])</f>
        <v>1</v>
      </c>
      <c r="N183" s="91" t="str">
        <f>LOOKUP(biasa2[[#This Row],[NO]],biasa1[NO],biasa1[SATUAN])</f>
        <v>48 box</v>
      </c>
    </row>
    <row r="184" spans="1:14" ht="20.100000000000001" customHeight="1">
      <c r="A184" s="87">
        <f>IF(biasa1[[#This Row],[JUMLAH]]&gt;0,COUNT(A$3:$A183)+1,"")</f>
        <v>179</v>
      </c>
      <c r="B184" s="88" t="s">
        <v>198</v>
      </c>
      <c r="C184" s="87">
        <f>IF(biasa1[[#This Row],[BARU]]="",biasa1[[#This Row],[JUMLAH AWAL]],biasa1[[#This Row],[BARU]])</f>
        <v>35</v>
      </c>
      <c r="D184" s="87" t="s">
        <v>199</v>
      </c>
      <c r="E184" s="87">
        <v>35</v>
      </c>
      <c r="F184" s="87"/>
      <c r="G1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" s="90"/>
      <c r="I1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" s="91">
        <f>LOOKUP(ROW(K184)-ROWS($K$1:$K$3),biasa1[NO])</f>
        <v>181</v>
      </c>
      <c r="L184" s="77" t="str">
        <f>LOOKUP(biasa2[[#This Row],[NO]],biasa1[NO],biasa1[NAMA])</f>
        <v xml:space="preserve">Asahan pot R 3009 (54) </v>
      </c>
      <c r="M184" s="91">
        <f>LOOKUP(biasa2[[#This Row],[NO]],biasa1[NO],biasa1[JUMLAH])</f>
        <v>2</v>
      </c>
      <c r="N184" s="91" t="str">
        <f>LOOKUP(biasa2[[#This Row],[NO]],biasa1[NO],biasa1[SATUAN])</f>
        <v>40 pot</v>
      </c>
    </row>
    <row r="185" spans="1:14" ht="20.100000000000001" customHeight="1">
      <c r="A185" s="87">
        <f>IF(biasa1[[#This Row],[JUMLAH]]&gt;0,COUNT(A$3:$A184)+1,"")</f>
        <v>180</v>
      </c>
      <c r="B185" s="88" t="s">
        <v>200</v>
      </c>
      <c r="C185" s="87">
        <f>IF(biasa1[[#This Row],[BARU]]="",biasa1[[#This Row],[JUMLAH AWAL]],biasa1[[#This Row],[BARU]])</f>
        <v>1</v>
      </c>
      <c r="D185" s="87" t="s">
        <v>103</v>
      </c>
      <c r="E185" s="87">
        <v>1</v>
      </c>
      <c r="F185" s="87"/>
      <c r="G1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" s="90"/>
      <c r="I1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" s="91">
        <f>LOOKUP(ROW(K185)-ROWS($K$1:$K$3),biasa1[NO])</f>
        <v>182</v>
      </c>
      <c r="L185" s="77" t="str">
        <f>LOOKUP(biasa2[[#This Row],[NO]],biasa1[NO],biasa1[NAMA])</f>
        <v>Asahan Pswt XZG-8808 (96)</v>
      </c>
      <c r="M185" s="91">
        <f>LOOKUP(biasa2[[#This Row],[NO]],biasa1[NO],biasa1[JUMLAH])</f>
        <v>1</v>
      </c>
      <c r="N185" s="91" t="str">
        <f>LOOKUP(biasa2[[#This Row],[NO]],biasa1[NO],biasa1[SATUAN])</f>
        <v>144 ls</v>
      </c>
    </row>
    <row r="186" spans="1:14" ht="20.100000000000001" customHeight="1">
      <c r="A186" s="87">
        <f>IF(biasa1[[#This Row],[JUMLAH]]&gt;0,COUNT(A$3:$A185)+1,"")</f>
        <v>181</v>
      </c>
      <c r="B186" s="88" t="s">
        <v>201</v>
      </c>
      <c r="C186" s="87">
        <f>IF(biasa1[[#This Row],[BARU]]="",biasa1[[#This Row],[JUMLAH AWAL]],biasa1[[#This Row],[BARU]])</f>
        <v>2</v>
      </c>
      <c r="D186" s="87" t="s">
        <v>202</v>
      </c>
      <c r="E186" s="87">
        <v>2</v>
      </c>
      <c r="F186" s="87"/>
      <c r="G1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" s="90"/>
      <c r="I1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" s="91">
        <f>LOOKUP(ROW(K186)-ROWS($K$1:$K$3),biasa1[NO])</f>
        <v>183</v>
      </c>
      <c r="L186" s="77" t="str">
        <f>LOOKUP(biasa2[[#This Row],[NO]],biasa1[NO],biasa1[NAMA])</f>
        <v>Asahan putar 0544 Doll</v>
      </c>
      <c r="M186" s="91">
        <f>LOOKUP(biasa2[[#This Row],[NO]],biasa1[NO],biasa1[JUMLAH])</f>
        <v>1</v>
      </c>
      <c r="N186" s="91" t="str">
        <f>LOOKUP(biasa2[[#This Row],[NO]],biasa1[NO],biasa1[SATUAN])</f>
        <v>96 bh</v>
      </c>
    </row>
    <row r="187" spans="1:14" ht="20.100000000000001" customHeight="1">
      <c r="A187" s="87">
        <f>IF(biasa1[[#This Row],[JUMLAH]]&gt;0,COUNT(A$3:$A186)+1,"")</f>
        <v>182</v>
      </c>
      <c r="B187" s="88" t="s">
        <v>203</v>
      </c>
      <c r="C187" s="87">
        <f>IF(biasa1[[#This Row],[BARU]]="",biasa1[[#This Row],[JUMLAH AWAL]],biasa1[[#This Row],[BARU]])</f>
        <v>1</v>
      </c>
      <c r="D187" s="87" t="s">
        <v>114</v>
      </c>
      <c r="E187" s="87">
        <v>1</v>
      </c>
      <c r="F187" s="87"/>
      <c r="G1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" s="90"/>
      <c r="I1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" s="91">
        <f>LOOKUP(ROW(K187)-ROWS($K$1:$K$3),biasa1[NO])</f>
        <v>184</v>
      </c>
      <c r="L187" s="77" t="str">
        <f>LOOKUP(biasa2[[#This Row],[NO]],biasa1[NO],biasa1[NAMA])</f>
        <v>Asahan putar 0617 Sepeda</v>
      </c>
      <c r="M187" s="91">
        <f>LOOKUP(biasa2[[#This Row],[NO]],biasa1[NO],biasa1[JUMLAH])</f>
        <v>1</v>
      </c>
      <c r="N187" s="91" t="str">
        <f>LOOKUP(biasa2[[#This Row],[NO]],biasa1[NO],biasa1[SATUAN])</f>
        <v>54 pc</v>
      </c>
    </row>
    <row r="188" spans="1:14" ht="20.100000000000001" customHeight="1">
      <c r="A188" s="87">
        <f>IF(biasa1[[#This Row],[JUMLAH]]&gt;0,COUNT(A$3:$A187)+1,"")</f>
        <v>183</v>
      </c>
      <c r="B188" s="88" t="s">
        <v>204</v>
      </c>
      <c r="C188" s="87">
        <f>IF(biasa1[[#This Row],[BARU]]="",biasa1[[#This Row],[JUMLAH AWAL]],biasa1[[#This Row],[BARU]])</f>
        <v>1</v>
      </c>
      <c r="D188" s="87" t="s">
        <v>205</v>
      </c>
      <c r="E188" s="87">
        <v>1</v>
      </c>
      <c r="F188" s="87"/>
      <c r="G1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" s="90"/>
      <c r="I1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" s="91">
        <f>LOOKUP(ROW(K188)-ROWS($K$1:$K$3),biasa1[NO])</f>
        <v>185</v>
      </c>
      <c r="L188" s="77" t="str">
        <f>LOOKUP(biasa2[[#This Row],[NO]],biasa1[NO],biasa1[NAMA])</f>
        <v>Asahan putar 6008</v>
      </c>
      <c r="M188" s="91">
        <f>LOOKUP(biasa2[[#This Row],[NO]],biasa1[NO],biasa1[JUMLAH])</f>
        <v>1</v>
      </c>
      <c r="N188" s="91" t="str">
        <f>LOOKUP(biasa2[[#This Row],[NO]],biasa1[NO],biasa1[SATUAN])</f>
        <v>120 pc</v>
      </c>
    </row>
    <row r="189" spans="1:14" ht="20.100000000000001" customHeight="1">
      <c r="A189" s="87">
        <f>IF(biasa1[[#This Row],[JUMLAH]]&gt;0,COUNT(A$3:$A188)+1,"")</f>
        <v>184</v>
      </c>
      <c r="B189" s="88" t="s">
        <v>206</v>
      </c>
      <c r="C189" s="87">
        <f>IF(biasa1[[#This Row],[BARU]]="",biasa1[[#This Row],[JUMLAH AWAL]],biasa1[[#This Row],[BARU]])</f>
        <v>1</v>
      </c>
      <c r="D189" s="87" t="s">
        <v>207</v>
      </c>
      <c r="E189" s="87">
        <v>1</v>
      </c>
      <c r="F189" s="87"/>
      <c r="G1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" s="90"/>
      <c r="I1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" s="91">
        <f>LOOKUP(ROW(K189)-ROWS($K$1:$K$3),biasa1[NO])</f>
        <v>186</v>
      </c>
      <c r="L189" s="77" t="str">
        <f>LOOKUP(biasa2[[#This Row],[NO]],biasa1[NO],biasa1[NAMA])</f>
        <v>Asahan R 6024 (48)</v>
      </c>
      <c r="M189" s="91">
        <f>LOOKUP(biasa2[[#This Row],[NO]],biasa1[NO],biasa1[JUMLAH])</f>
        <v>1</v>
      </c>
      <c r="N189" s="91" t="str">
        <f>LOOKUP(biasa2[[#This Row],[NO]],biasa1[NO],biasa1[SATUAN])</f>
        <v>40 box</v>
      </c>
    </row>
    <row r="190" spans="1:14" ht="20.100000000000001" customHeight="1">
      <c r="A190" s="87">
        <f>IF(biasa1[[#This Row],[JUMLAH]]&gt;0,COUNT(A$3:$A189)+1,"")</f>
        <v>185</v>
      </c>
      <c r="B190" s="88" t="s">
        <v>208</v>
      </c>
      <c r="C190" s="87">
        <f>IF(biasa1[[#This Row],[BARU]]="",biasa1[[#This Row],[JUMLAH AWAL]],biasa1[[#This Row],[BARU]])</f>
        <v>1</v>
      </c>
      <c r="D190" s="87" t="s">
        <v>188</v>
      </c>
      <c r="E190" s="87">
        <v>1</v>
      </c>
      <c r="F190" s="87"/>
      <c r="G1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" s="90"/>
      <c r="I1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" s="91">
        <f>LOOKUP(ROW(K190)-ROWS($K$1:$K$3),biasa1[NO])</f>
        <v>187</v>
      </c>
      <c r="L190" s="77" t="str">
        <f>LOOKUP(biasa2[[#This Row],[NO]],biasa1[NO],biasa1[NAMA])</f>
        <v>Asahan R435 (24)</v>
      </c>
      <c r="M190" s="91">
        <f>LOOKUP(biasa2[[#This Row],[NO]],biasa1[NO],biasa1[JUMLAH])</f>
        <v>1</v>
      </c>
      <c r="N190" s="91" t="str">
        <f>LOOKUP(biasa2[[#This Row],[NO]],biasa1[NO],biasa1[SATUAN])</f>
        <v>24 box</v>
      </c>
    </row>
    <row r="191" spans="1:14" ht="20.100000000000001" customHeight="1">
      <c r="A191" s="87">
        <f>IF(biasa1[[#This Row],[JUMLAH]]&gt;0,COUNT(A$3:$A190)+1,"")</f>
        <v>186</v>
      </c>
      <c r="B191" s="88" t="s">
        <v>209</v>
      </c>
      <c r="C191" s="87">
        <f>IF(biasa1[[#This Row],[BARU]]="",biasa1[[#This Row],[JUMLAH AWAL]],biasa1[[#This Row],[BARU]])</f>
        <v>1</v>
      </c>
      <c r="D191" s="87" t="s">
        <v>165</v>
      </c>
      <c r="E191" s="87">
        <v>1</v>
      </c>
      <c r="F191" s="87"/>
      <c r="G1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" s="90"/>
      <c r="I1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" s="91">
        <f>LOOKUP(ROW(K191)-ROWS($K$1:$K$3),biasa1[NO])</f>
        <v>188</v>
      </c>
      <c r="L191" s="77" t="str">
        <f>LOOKUP(biasa2[[#This Row],[NO]],biasa1[NO],biasa1[NAMA])</f>
        <v>Asahan RC 6008</v>
      </c>
      <c r="M191" s="91">
        <f>LOOKUP(biasa2[[#This Row],[NO]],biasa1[NO],biasa1[JUMLAH])</f>
        <v>23</v>
      </c>
      <c r="N191" s="91" t="str">
        <f>LOOKUP(biasa2[[#This Row],[NO]],biasa1[NO],biasa1[SATUAN])</f>
        <v>128 ls</v>
      </c>
    </row>
    <row r="192" spans="1:14" ht="20.100000000000001" customHeight="1">
      <c r="A192" s="87">
        <f>IF(biasa1[[#This Row],[JUMLAH]]&gt;0,COUNT(A$3:$A191)+1,"")</f>
        <v>187</v>
      </c>
      <c r="B192" s="88" t="s">
        <v>210</v>
      </c>
      <c r="C192" s="87">
        <f>IF(biasa1[[#This Row],[BARU]]="",biasa1[[#This Row],[JUMLAH AWAL]],biasa1[[#This Row],[BARU]])</f>
        <v>1</v>
      </c>
      <c r="D192" s="87" t="s">
        <v>156</v>
      </c>
      <c r="E192" s="87">
        <v>1</v>
      </c>
      <c r="F192" s="87"/>
      <c r="G1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" s="90"/>
      <c r="I1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" s="91">
        <f>LOOKUP(ROW(K192)-ROWS($K$1:$K$3),biasa1[NO])</f>
        <v>189</v>
      </c>
      <c r="L192" s="77" t="str">
        <f>LOOKUP(biasa2[[#This Row],[NO]],biasa1[NO],biasa1[NAMA])</f>
        <v>Asahan RC 8042</v>
      </c>
      <c r="M192" s="91">
        <f>LOOKUP(biasa2[[#This Row],[NO]],biasa1[NO],biasa1[JUMLAH])</f>
        <v>4</v>
      </c>
      <c r="N192" s="91" t="str">
        <f>LOOKUP(biasa2[[#This Row],[NO]],biasa1[NO],biasa1[SATUAN])</f>
        <v>24 box</v>
      </c>
    </row>
    <row r="193" spans="1:14" ht="20.100000000000001" customHeight="1">
      <c r="A193" s="87">
        <f>IF(biasa1[[#This Row],[JUMLAH]]&gt;0,COUNT(A$3:$A192)+1,"")</f>
        <v>188</v>
      </c>
      <c r="B193" s="88" t="s">
        <v>211</v>
      </c>
      <c r="C193" s="87">
        <f>IF(biasa1[[#This Row],[BARU]]="",biasa1[[#This Row],[JUMLAH AWAL]],biasa1[[#This Row],[BARU]])</f>
        <v>23</v>
      </c>
      <c r="D193" s="87" t="s">
        <v>212</v>
      </c>
      <c r="E193" s="87">
        <v>23</v>
      </c>
      <c r="F193" s="87"/>
      <c r="G1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" s="90"/>
      <c r="I1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" s="91">
        <f>LOOKUP(ROW(K193)-ROWS($K$1:$K$3),biasa1[NO])</f>
        <v>190</v>
      </c>
      <c r="L193" s="77" t="str">
        <f>LOOKUP(biasa2[[#This Row],[NO]],biasa1[NO],biasa1[NAMA])</f>
        <v>Asahan RC 8060/ 2H (24)</v>
      </c>
      <c r="M193" s="91">
        <f>LOOKUP(biasa2[[#This Row],[NO]],biasa1[NO],biasa1[JUMLAH])</f>
        <v>2</v>
      </c>
      <c r="N193" s="91" t="str">
        <f>LOOKUP(biasa2[[#This Row],[NO]],biasa1[NO],biasa1[SATUAN])</f>
        <v>48 box</v>
      </c>
    </row>
    <row r="194" spans="1:14" ht="20.100000000000001" customHeight="1">
      <c r="A194" s="87">
        <f>IF(biasa1[[#This Row],[JUMLAH]]&gt;0,COUNT(A$3:$A193)+1,"")</f>
        <v>189</v>
      </c>
      <c r="B194" s="88" t="s">
        <v>213</v>
      </c>
      <c r="C194" s="87">
        <f>IF(biasa1[[#This Row],[BARU]]="",biasa1[[#This Row],[JUMLAH AWAL]],biasa1[[#This Row],[BARU]])</f>
        <v>4</v>
      </c>
      <c r="D194" s="87" t="s">
        <v>156</v>
      </c>
      <c r="E194" s="87">
        <v>4</v>
      </c>
      <c r="F194" s="87"/>
      <c r="G1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" s="90"/>
      <c r="I1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" s="91">
        <f>LOOKUP(ROW(K194)-ROWS($K$1:$K$3),biasa1[NO])</f>
        <v>191</v>
      </c>
      <c r="L194" s="77" t="str">
        <f>LOOKUP(biasa2[[#This Row],[NO]],biasa1[NO],biasa1[NAMA])</f>
        <v>Asahan RC 847 (24)</v>
      </c>
      <c r="M194" s="91">
        <f>LOOKUP(biasa2[[#This Row],[NO]],biasa1[NO],biasa1[JUMLAH])</f>
        <v>3</v>
      </c>
      <c r="N194" s="91" t="str">
        <f>LOOKUP(biasa2[[#This Row],[NO]],biasa1[NO],biasa1[SATUAN])</f>
        <v>48 box</v>
      </c>
    </row>
    <row r="195" spans="1:14" ht="20.100000000000001" customHeight="1">
      <c r="A195" s="87">
        <f>IF(biasa1[[#This Row],[JUMLAH]]&gt;0,COUNT(A$3:$A194)+1,"")</f>
        <v>190</v>
      </c>
      <c r="B195" s="88" t="s">
        <v>214</v>
      </c>
      <c r="C195" s="87">
        <f>IF(biasa1[[#This Row],[BARU]]="",biasa1[[#This Row],[JUMLAH AWAL]],biasa1[[#This Row],[BARU]])</f>
        <v>2</v>
      </c>
      <c r="D195" s="87" t="s">
        <v>103</v>
      </c>
      <c r="E195" s="87">
        <v>2</v>
      </c>
      <c r="F195" s="87"/>
      <c r="G1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" s="90"/>
      <c r="I1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" s="91">
        <f>LOOKUP(ROW(K195)-ROWS($K$1:$K$3),biasa1[NO])</f>
        <v>192</v>
      </c>
      <c r="L195" s="77" t="str">
        <f>LOOKUP(biasa2[[#This Row],[NO]],biasa1[NO],biasa1[NAMA])</f>
        <v>Asahan Remcai 894</v>
      </c>
      <c r="M195" s="91">
        <f>LOOKUP(biasa2[[#This Row],[NO]],biasa1[NO],biasa1[JUMLAH])</f>
        <v>2</v>
      </c>
      <c r="N195" s="91" t="str">
        <f>LOOKUP(biasa2[[#This Row],[NO]],biasa1[NO],biasa1[SATUAN])</f>
        <v>96 ls</v>
      </c>
    </row>
    <row r="196" spans="1:14" ht="20.100000000000001" customHeight="1">
      <c r="A196" s="87">
        <f>IF(biasa1[[#This Row],[JUMLAH]]&gt;0,COUNT(A$3:$A195)+1,"")</f>
        <v>191</v>
      </c>
      <c r="B196" s="88" t="s">
        <v>215</v>
      </c>
      <c r="C196" s="87">
        <f>IF(biasa1[[#This Row],[BARU]]="",biasa1[[#This Row],[JUMLAH AWAL]],biasa1[[#This Row],[BARU]])</f>
        <v>3</v>
      </c>
      <c r="D196" s="87" t="s">
        <v>103</v>
      </c>
      <c r="E196" s="87">
        <v>3</v>
      </c>
      <c r="F196" s="87"/>
      <c r="G1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" s="90"/>
      <c r="I1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" s="91">
        <f>LOOKUP(ROW(K196)-ROWS($K$1:$K$3),biasa1[NO])</f>
        <v>193</v>
      </c>
      <c r="L196" s="77" t="str">
        <f>LOOKUP(biasa2[[#This Row],[NO]],biasa1[NO],biasa1[NAMA])</f>
        <v>Asahan Remcai RC 6016</v>
      </c>
      <c r="M196" s="91">
        <f>LOOKUP(biasa2[[#This Row],[NO]],biasa1[NO],biasa1[JUMLAH])</f>
        <v>5</v>
      </c>
      <c r="N196" s="91" t="str">
        <f>LOOKUP(biasa2[[#This Row],[NO]],biasa1[NO],biasa1[SATUAN])</f>
        <v>96 ls</v>
      </c>
    </row>
    <row r="197" spans="1:14" ht="20.100000000000001" customHeight="1">
      <c r="A197" s="87">
        <f>IF(biasa1[[#This Row],[JUMLAH]]&gt;0,COUNT(A$3:$A196)+1,"")</f>
        <v>192</v>
      </c>
      <c r="B197" s="88" t="s">
        <v>216</v>
      </c>
      <c r="C197" s="87">
        <f>IF(biasa1[[#This Row],[BARU]]="",biasa1[[#This Row],[JUMLAH AWAL]],biasa1[[#This Row],[BARU]])</f>
        <v>2</v>
      </c>
      <c r="D197" s="87" t="s">
        <v>36</v>
      </c>
      <c r="E197" s="87">
        <v>2</v>
      </c>
      <c r="F197" s="87"/>
      <c r="G1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" s="90"/>
      <c r="I1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" s="91">
        <f>LOOKUP(ROW(K197)-ROWS($K$1:$K$3),biasa1[NO])</f>
        <v>194</v>
      </c>
      <c r="L197" s="77" t="str">
        <f>LOOKUP(biasa2[[#This Row],[NO]],biasa1[NO],biasa1[NAMA])</f>
        <v>Asahan Remcai RC 700</v>
      </c>
      <c r="M197" s="91">
        <f>LOOKUP(biasa2[[#This Row],[NO]],biasa1[NO],biasa1[JUMLAH])</f>
        <v>4</v>
      </c>
      <c r="N197" s="91" t="str">
        <f>LOOKUP(biasa2[[#This Row],[NO]],biasa1[NO],biasa1[SATUAN])</f>
        <v>128 ls</v>
      </c>
    </row>
    <row r="198" spans="1:14" ht="20.100000000000001" customHeight="1">
      <c r="A198" s="87">
        <f>IF(biasa1[[#This Row],[JUMLAH]]&gt;0,COUNT(A$3:$A197)+1,"")</f>
        <v>193</v>
      </c>
      <c r="B198" s="88" t="s">
        <v>217</v>
      </c>
      <c r="C198" s="87">
        <f>IF(biasa1[[#This Row],[BARU]]="",biasa1[[#This Row],[JUMLAH AWAL]],biasa1[[#This Row],[BARU]])</f>
        <v>5</v>
      </c>
      <c r="D198" s="87" t="s">
        <v>36</v>
      </c>
      <c r="E198" s="87">
        <v>5</v>
      </c>
      <c r="F198" s="87"/>
      <c r="G1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" s="90"/>
      <c r="I1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" s="91">
        <f>LOOKUP(ROW(K198)-ROWS($K$1:$K$3),biasa1[NO])</f>
        <v>195</v>
      </c>
      <c r="L198" s="77" t="str">
        <f>LOOKUP(biasa2[[#This Row],[NO]],biasa1[NO],biasa1[NAMA])</f>
        <v>Asahan SC 201</v>
      </c>
      <c r="M198" s="91">
        <f>LOOKUP(biasa2[[#This Row],[NO]],biasa1[NO],biasa1[JUMLAH])</f>
        <v>6</v>
      </c>
      <c r="N198" s="91" t="str">
        <f>LOOKUP(biasa2[[#This Row],[NO]],biasa1[NO],biasa1[SATUAN])</f>
        <v>60 ls</v>
      </c>
    </row>
    <row r="199" spans="1:14" ht="20.100000000000001" customHeight="1">
      <c r="A199" s="87">
        <f>IF(biasa1[[#This Row],[JUMLAH]]&gt;0,COUNT(A$3:$A198)+1,"")</f>
        <v>194</v>
      </c>
      <c r="B199" s="88" t="s">
        <v>218</v>
      </c>
      <c r="C199" s="87">
        <f>IF(biasa1[[#This Row],[BARU]]="",biasa1[[#This Row],[JUMLAH AWAL]],biasa1[[#This Row],[BARU]])</f>
        <v>4</v>
      </c>
      <c r="D199" s="87" t="s">
        <v>212</v>
      </c>
      <c r="E199" s="87">
        <v>4</v>
      </c>
      <c r="F199" s="87"/>
      <c r="G1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" s="90"/>
      <c r="I1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" s="91">
        <f>LOOKUP(ROW(K199)-ROWS($K$1:$K$3),biasa1[NO])</f>
        <v>196</v>
      </c>
      <c r="L199" s="77" t="str">
        <f>LOOKUP(biasa2[[#This Row],[NO]],biasa1[NO],biasa1[NAMA])</f>
        <v>Asahan SC 6023</v>
      </c>
      <c r="M199" s="91">
        <f>LOOKUP(biasa2[[#This Row],[NO]],biasa1[NO],biasa1[JUMLAH])</f>
        <v>39</v>
      </c>
      <c r="N199" s="91" t="str">
        <f>LOOKUP(biasa2[[#This Row],[NO]],biasa1[NO],biasa1[SATUAN])</f>
        <v>72 ls</v>
      </c>
    </row>
    <row r="200" spans="1:14" ht="20.100000000000001" customHeight="1">
      <c r="A200" s="87">
        <f>IF(biasa1[[#This Row],[JUMLAH]]&gt;0,COUNT(A$3:$A199)+1,"")</f>
        <v>195</v>
      </c>
      <c r="B200" s="88" t="s">
        <v>219</v>
      </c>
      <c r="C200" s="87">
        <f>IF(biasa1[[#This Row],[BARU]]="",biasa1[[#This Row],[JUMLAH AWAL]],biasa1[[#This Row],[BARU]])</f>
        <v>6</v>
      </c>
      <c r="D200" s="87" t="s">
        <v>40</v>
      </c>
      <c r="E200" s="87">
        <v>6</v>
      </c>
      <c r="F200" s="87"/>
      <c r="G2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" s="90"/>
      <c r="I2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" s="91">
        <f>LOOKUP(ROW(K200)-ROWS($K$1:$K$3),biasa1[NO])</f>
        <v>197</v>
      </c>
      <c r="L200" s="77" t="str">
        <f>LOOKUP(biasa2[[#This Row],[NO]],biasa1[NO],biasa1[NAMA])</f>
        <v>Asahan SC 6029</v>
      </c>
      <c r="M200" s="91">
        <f>LOOKUP(biasa2[[#This Row],[NO]],biasa1[NO],biasa1[JUMLAH])</f>
        <v>1</v>
      </c>
      <c r="N200" s="91" t="str">
        <f>LOOKUP(biasa2[[#This Row],[NO]],biasa1[NO],biasa1[SATUAN])</f>
        <v>40 ls</v>
      </c>
    </row>
    <row r="201" spans="1:14" ht="20.100000000000001" customHeight="1">
      <c r="A201" s="87">
        <f>IF(biasa1[[#This Row],[JUMLAH]]&gt;0,COUNT(A$3:$A200)+1,"")</f>
        <v>196</v>
      </c>
      <c r="B201" s="88" t="s">
        <v>220</v>
      </c>
      <c r="C201" s="87">
        <f>IF(biasa1[[#This Row],[BARU]]="",biasa1[[#This Row],[JUMLAH AWAL]],biasa1[[#This Row],[BARU]])</f>
        <v>39</v>
      </c>
      <c r="D201" s="87" t="s">
        <v>221</v>
      </c>
      <c r="E201" s="87">
        <v>39</v>
      </c>
      <c r="F201" s="87"/>
      <c r="G2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" s="90"/>
      <c r="I2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" s="91">
        <f>LOOKUP(ROW(K201)-ROWS($K$1:$K$3),biasa1[NO])</f>
        <v>198</v>
      </c>
      <c r="L201" s="77" t="str">
        <f>LOOKUP(biasa2[[#This Row],[NO]],biasa1[NO],biasa1[NAMA])</f>
        <v>Asahan SC 6029/ 2H (48)</v>
      </c>
      <c r="M201" s="91">
        <f>LOOKUP(biasa2[[#This Row],[NO]],biasa1[NO],biasa1[JUMLAH])</f>
        <v>1</v>
      </c>
      <c r="N201" s="91" t="str">
        <f>LOOKUP(biasa2[[#This Row],[NO]],biasa1[NO],biasa1[SATUAN])</f>
        <v>24 box</v>
      </c>
    </row>
    <row r="202" spans="1:14" ht="20.100000000000001" customHeight="1">
      <c r="A202" s="87">
        <f>IF(biasa1[[#This Row],[JUMLAH]]&gt;0,COUNT(A$3:$A201)+1,"")</f>
        <v>197</v>
      </c>
      <c r="B202" s="88" t="s">
        <v>222</v>
      </c>
      <c r="C202" s="87">
        <f>IF(biasa1[[#This Row],[BARU]]="",biasa1[[#This Row],[JUMLAH AWAL]],biasa1[[#This Row],[BARU]])</f>
        <v>1</v>
      </c>
      <c r="D202" s="87" t="s">
        <v>72</v>
      </c>
      <c r="E202" s="87">
        <v>1</v>
      </c>
      <c r="F202" s="87"/>
      <c r="G2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" s="90"/>
      <c r="I2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" s="91">
        <f>LOOKUP(ROW(K202)-ROWS($K$1:$K$3),biasa1[NO])</f>
        <v>199</v>
      </c>
      <c r="L202" s="77" t="str">
        <f>LOOKUP(biasa2[[#This Row],[NO]],biasa1[NO],biasa1[NAMA])</f>
        <v>Asahan SC 621 (48)</v>
      </c>
      <c r="M202" s="91">
        <f>LOOKUP(biasa2[[#This Row],[NO]],biasa1[NO],biasa1[JUMLAH])</f>
        <v>5</v>
      </c>
      <c r="N202" s="91" t="str">
        <f>LOOKUP(biasa2[[#This Row],[NO]],biasa1[NO],biasa1[SATUAN])</f>
        <v>24 box</v>
      </c>
    </row>
    <row r="203" spans="1:14" ht="20.100000000000001" customHeight="1">
      <c r="A203" s="87">
        <f>IF(biasa1[[#This Row],[JUMLAH]]&gt;0,COUNT(A$3:$A202)+1,"")</f>
        <v>198</v>
      </c>
      <c r="B203" s="88" t="s">
        <v>223</v>
      </c>
      <c r="C203" s="87">
        <f>IF(biasa1[[#This Row],[BARU]]="",biasa1[[#This Row],[JUMLAH AWAL]],biasa1[[#This Row],[BARU]])</f>
        <v>1</v>
      </c>
      <c r="D203" s="87" t="s">
        <v>156</v>
      </c>
      <c r="E203" s="87">
        <v>1</v>
      </c>
      <c r="F203" s="87"/>
      <c r="G2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" s="90"/>
      <c r="I2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" s="91">
        <f>LOOKUP(ROW(K203)-ROWS($K$1:$K$3),biasa1[NO])</f>
        <v>200</v>
      </c>
      <c r="L203" s="77" t="str">
        <f>LOOKUP(biasa2[[#This Row],[NO]],biasa1[NO],biasa1[NAMA])</f>
        <v>Asahan SH 203 (24)</v>
      </c>
      <c r="M203" s="91">
        <f>LOOKUP(biasa2[[#This Row],[NO]],biasa1[NO],biasa1[JUMLAH])</f>
        <v>19</v>
      </c>
      <c r="N203" s="91" t="str">
        <f>LOOKUP(biasa2[[#This Row],[NO]],biasa1[NO],biasa1[SATUAN])</f>
        <v>120 pot</v>
      </c>
    </row>
    <row r="204" spans="1:14" ht="20.100000000000001" customHeight="1">
      <c r="A204" s="87">
        <f>IF(biasa1[[#This Row],[JUMLAH]]&gt;0,COUNT(A$3:$A203)+1,"")</f>
        <v>199</v>
      </c>
      <c r="B204" s="88" t="s">
        <v>224</v>
      </c>
      <c r="C204" s="87">
        <f>IF(biasa1[[#This Row],[BARU]]="",biasa1[[#This Row],[JUMLAH AWAL]],biasa1[[#This Row],[BARU]])</f>
        <v>5</v>
      </c>
      <c r="D204" s="87" t="s">
        <v>156</v>
      </c>
      <c r="E204" s="87">
        <v>5</v>
      </c>
      <c r="F204" s="87"/>
      <c r="G2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" s="90"/>
      <c r="I2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" s="91">
        <f>LOOKUP(ROW(K204)-ROWS($K$1:$K$3),biasa1[NO])</f>
        <v>201</v>
      </c>
      <c r="L204" s="77" t="str">
        <f>LOOKUP(biasa2[[#This Row],[NO]],biasa1[NO],biasa1[NAMA])</f>
        <v>Asahan SH 324 jos (48)</v>
      </c>
      <c r="M204" s="91">
        <f>LOOKUP(biasa2[[#This Row],[NO]],biasa1[NO],biasa1[JUMLAH])</f>
        <v>4</v>
      </c>
      <c r="N204" s="91" t="str">
        <f>LOOKUP(biasa2[[#This Row],[NO]],biasa1[NO],biasa1[SATUAN])</f>
        <v>90 pot</v>
      </c>
    </row>
    <row r="205" spans="1:14" ht="20.100000000000001" customHeight="1">
      <c r="A205" s="87">
        <f>IF(biasa1[[#This Row],[JUMLAH]]&gt;0,COUNT(A$3:$A204)+1,"")</f>
        <v>200</v>
      </c>
      <c r="B205" s="88" t="s">
        <v>225</v>
      </c>
      <c r="C205" s="87">
        <f>IF(biasa1[[#This Row],[BARU]]="",biasa1[[#This Row],[JUMLAH AWAL]],biasa1[[#This Row],[BARU]])</f>
        <v>19</v>
      </c>
      <c r="D205" s="87" t="s">
        <v>226</v>
      </c>
      <c r="E205" s="87">
        <v>19</v>
      </c>
      <c r="F205" s="87"/>
      <c r="G2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" s="90"/>
      <c r="I2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" s="91">
        <f>LOOKUP(ROW(K205)-ROWS($K$1:$K$3),biasa1[NO])</f>
        <v>202</v>
      </c>
      <c r="L205" s="77" t="str">
        <f>LOOKUP(biasa2[[#This Row],[NO]],biasa1[NO],biasa1[NAMA])</f>
        <v>Asahan SH 6512 oval Apple Bear (1 box=20)</v>
      </c>
      <c r="M205" s="91">
        <f>LOOKUP(biasa2[[#This Row],[NO]],biasa1[NO],biasa1[JUMLAH])</f>
        <v>1</v>
      </c>
      <c r="N205" s="91" t="str">
        <f>LOOKUP(biasa2[[#This Row],[NO]],biasa1[NO],biasa1[SATUAN])</f>
        <v>480 pc</v>
      </c>
    </row>
    <row r="206" spans="1:14" ht="20.100000000000001" customHeight="1">
      <c r="A206" s="87">
        <f>IF(biasa1[[#This Row],[JUMLAH]]&gt;0,COUNT(A$3:$A205)+1,"")</f>
        <v>201</v>
      </c>
      <c r="B206" s="88" t="s">
        <v>227</v>
      </c>
      <c r="C206" s="87">
        <f>IF(biasa1[[#This Row],[BARU]]="",biasa1[[#This Row],[JUMLAH AWAL]],biasa1[[#This Row],[BARU]])</f>
        <v>4</v>
      </c>
      <c r="D206" s="87" t="s">
        <v>228</v>
      </c>
      <c r="E206" s="87">
        <v>4</v>
      </c>
      <c r="F206" s="87"/>
      <c r="G2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" s="90"/>
      <c r="I2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" s="91">
        <f>LOOKUP(ROW(K206)-ROWS($K$1:$K$3),biasa1[NO])</f>
        <v>203</v>
      </c>
      <c r="L206" s="77" t="str">
        <f>LOOKUP(biasa2[[#This Row],[NO]],biasa1[NO],biasa1[NAMA])</f>
        <v>Asahan SP-720 Tabung Coller (1x24)</v>
      </c>
      <c r="M206" s="91">
        <f>LOOKUP(biasa2[[#This Row],[NO]],biasa1[NO],biasa1[JUMLAH])</f>
        <v>4</v>
      </c>
      <c r="N206" s="91" t="str">
        <f>LOOKUP(biasa2[[#This Row],[NO]],biasa1[NO],biasa1[SATUAN])</f>
        <v>60 ls</v>
      </c>
    </row>
    <row r="207" spans="1:14" ht="20.100000000000001" customHeight="1">
      <c r="A207" s="87">
        <f>IF(biasa1[[#This Row],[JUMLAH]]&gt;0,COUNT(A$3:$A206)+1,"")</f>
        <v>202</v>
      </c>
      <c r="B207" s="88" t="s">
        <v>229</v>
      </c>
      <c r="C207" s="87">
        <f>IF(biasa1[[#This Row],[BARU]]="",biasa1[[#This Row],[JUMLAH AWAL]],biasa1[[#This Row],[BARU]])</f>
        <v>1</v>
      </c>
      <c r="D207" s="87" t="s">
        <v>230</v>
      </c>
      <c r="E207" s="87">
        <v>1</v>
      </c>
      <c r="F207" s="87"/>
      <c r="G2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" s="90"/>
      <c r="I2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" s="91">
        <f>LOOKUP(ROW(K207)-ROWS($K$1:$K$3),biasa1[NO])</f>
        <v>204</v>
      </c>
      <c r="L207" s="77" t="str">
        <f>LOOKUP(biasa2[[#This Row],[NO]],biasa1[NO],biasa1[NAMA])</f>
        <v>Asahan SR 870B (72)</v>
      </c>
      <c r="M207" s="91">
        <f>LOOKUP(biasa2[[#This Row],[NO]],biasa1[NO],biasa1[JUMLAH])</f>
        <v>4</v>
      </c>
      <c r="N207" s="91" t="str">
        <f>LOOKUP(biasa2[[#This Row],[NO]],biasa1[NO],biasa1[SATUAN])</f>
        <v>72 box</v>
      </c>
    </row>
    <row r="208" spans="1:14" ht="20.100000000000001" customHeight="1">
      <c r="A208" s="87">
        <f>IF(biasa1[[#This Row],[JUMLAH]]&gt;0,COUNT(A$3:$A207)+1,"")</f>
        <v>203</v>
      </c>
      <c r="B208" s="88" t="s">
        <v>231</v>
      </c>
      <c r="C208" s="87">
        <f>IF(biasa1[[#This Row],[BARU]]="",biasa1[[#This Row],[JUMLAH AWAL]],biasa1[[#This Row],[BARU]])</f>
        <v>4</v>
      </c>
      <c r="D208" s="87" t="s">
        <v>40</v>
      </c>
      <c r="E208" s="87">
        <v>4</v>
      </c>
      <c r="F208" s="87"/>
      <c r="G2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" s="90"/>
      <c r="I2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" s="91">
        <f>LOOKUP(ROW(K208)-ROWS($K$1:$K$3),biasa1[NO])</f>
        <v>205</v>
      </c>
      <c r="L208" s="77" t="str">
        <f>LOOKUP(biasa2[[#This Row],[NO]],biasa1[NO],biasa1[NAMA])</f>
        <v>Asahan T334 Smile (60 pc)</v>
      </c>
      <c r="M208" s="91">
        <f>LOOKUP(biasa2[[#This Row],[NO]],biasa1[NO],biasa1[JUMLAH])</f>
        <v>2</v>
      </c>
      <c r="N208" s="91" t="str">
        <f>LOOKUP(biasa2[[#This Row],[NO]],biasa1[NO],biasa1[SATUAN])</f>
        <v>36 pot</v>
      </c>
    </row>
    <row r="209" spans="1:14" ht="20.100000000000001" customHeight="1">
      <c r="A209" s="87">
        <f>IF(biasa1[[#This Row],[JUMLAH]]&gt;0,COUNT(A$3:$A208)+1,"")</f>
        <v>204</v>
      </c>
      <c r="B209" s="88" t="s">
        <v>232</v>
      </c>
      <c r="C209" s="87">
        <f>IF(biasa1[[#This Row],[BARU]]="",biasa1[[#This Row],[JUMLAH AWAL]],biasa1[[#This Row],[BARU]])</f>
        <v>4</v>
      </c>
      <c r="D209" s="87" t="s">
        <v>233</v>
      </c>
      <c r="E209" s="87">
        <v>4</v>
      </c>
      <c r="F209" s="87"/>
      <c r="G2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" s="90"/>
      <c r="I2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" s="91">
        <f>LOOKUP(ROW(K209)-ROWS($K$1:$K$3),biasa1[NO])</f>
        <v>206</v>
      </c>
      <c r="L209" s="77" t="str">
        <f>LOOKUP(biasa2[[#This Row],[NO]],biasa1[NO],biasa1[NAMA])</f>
        <v>Asahan tabung SP 8865 Ikan</v>
      </c>
      <c r="M209" s="91">
        <f>LOOKUP(biasa2[[#This Row],[NO]],biasa1[NO],biasa1[JUMLAH])</f>
        <v>12</v>
      </c>
      <c r="N209" s="91" t="str">
        <f>LOOKUP(biasa2[[#This Row],[NO]],biasa1[NO],biasa1[SATUAN])</f>
        <v>45 box x 48 pc</v>
      </c>
    </row>
    <row r="210" spans="1:14" ht="20.100000000000001" customHeight="1">
      <c r="A210" s="87">
        <f>IF(biasa1[[#This Row],[JUMLAH]]&gt;0,COUNT(A$3:$A209)+1,"")</f>
        <v>205</v>
      </c>
      <c r="B210" s="88" t="s">
        <v>234</v>
      </c>
      <c r="C210" s="87">
        <f>IF(biasa1[[#This Row],[BARU]]="",biasa1[[#This Row],[JUMLAH AWAL]],biasa1[[#This Row],[BARU]])</f>
        <v>2</v>
      </c>
      <c r="D210" s="87" t="s">
        <v>235</v>
      </c>
      <c r="E210" s="87">
        <v>2</v>
      </c>
      <c r="F210" s="87"/>
      <c r="G2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" s="90"/>
      <c r="I2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" s="91">
        <f>LOOKUP(ROW(K210)-ROWS($K$1:$K$3),biasa1[NO])</f>
        <v>207</v>
      </c>
      <c r="L210" s="77" t="str">
        <f>LOOKUP(biasa2[[#This Row],[NO]],biasa1[NO],biasa1[NAMA])</f>
        <v>Asahan Tas H Potter 378 E (48)</v>
      </c>
      <c r="M210" s="91">
        <f>LOOKUP(biasa2[[#This Row],[NO]],biasa1[NO],biasa1[JUMLAH])</f>
        <v>1</v>
      </c>
      <c r="N210" s="91" t="str">
        <f>LOOKUP(biasa2[[#This Row],[NO]],biasa1[NO],biasa1[SATUAN])</f>
        <v>58 box</v>
      </c>
    </row>
    <row r="211" spans="1:14" ht="20.100000000000001" customHeight="1">
      <c r="A211" s="87">
        <f>IF(biasa1[[#This Row],[JUMLAH]]&gt;0,COUNT(A$3:$A210)+1,"")</f>
        <v>206</v>
      </c>
      <c r="B211" s="88" t="s">
        <v>236</v>
      </c>
      <c r="C211" s="87">
        <f>IF(biasa1[[#This Row],[BARU]]="",biasa1[[#This Row],[JUMLAH AWAL]],biasa1[[#This Row],[BARU]])</f>
        <v>12</v>
      </c>
      <c r="D211" s="87" t="s">
        <v>237</v>
      </c>
      <c r="E211" s="87">
        <v>12</v>
      </c>
      <c r="F211" s="87"/>
      <c r="G2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" s="90"/>
      <c r="I2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" s="91">
        <f>LOOKUP(ROW(K211)-ROWS($K$1:$K$3),biasa1[NO])</f>
        <v>208</v>
      </c>
      <c r="L211" s="77" t="str">
        <f>LOOKUP(biasa2[[#This Row],[NO]],biasa1[NO],biasa1[NAMA])</f>
        <v>Asahan Thomas tabung 9938</v>
      </c>
      <c r="M211" s="91">
        <f>LOOKUP(biasa2[[#This Row],[NO]],biasa1[NO],biasa1[JUMLAH])</f>
        <v>2</v>
      </c>
      <c r="N211" s="91" t="str">
        <f>LOOKUP(biasa2[[#This Row],[NO]],biasa1[NO],biasa1[SATUAN])</f>
        <v>150 box</v>
      </c>
    </row>
    <row r="212" spans="1:14" ht="20.100000000000001" customHeight="1">
      <c r="A212" s="87">
        <f>IF(biasa1[[#This Row],[JUMLAH]]&gt;0,COUNT(A$3:$A211)+1,"")</f>
        <v>207</v>
      </c>
      <c r="B212" s="88" t="s">
        <v>238</v>
      </c>
      <c r="C212" s="87">
        <f>IF(biasa1[[#This Row],[BARU]]="",biasa1[[#This Row],[JUMLAH AWAL]],biasa1[[#This Row],[BARU]])</f>
        <v>1</v>
      </c>
      <c r="D212" s="87" t="s">
        <v>239</v>
      </c>
      <c r="E212" s="87">
        <v>1</v>
      </c>
      <c r="F212" s="87"/>
      <c r="G2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" s="90"/>
      <c r="I2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" s="91">
        <f>LOOKUP(ROW(K212)-ROWS($K$1:$K$3),biasa1[NO])</f>
        <v>209</v>
      </c>
      <c r="L212" s="77" t="str">
        <f>LOOKUP(biasa2[[#This Row],[NO]],biasa1[NO],biasa1[NAMA])</f>
        <v>Asahan Tiko 327 Camera (24)</v>
      </c>
      <c r="M212" s="91">
        <f>LOOKUP(biasa2[[#This Row],[NO]],biasa1[NO],biasa1[JUMLAH])</f>
        <v>2</v>
      </c>
      <c r="N212" s="91" t="str">
        <f>LOOKUP(biasa2[[#This Row],[NO]],biasa1[NO],biasa1[SATUAN])</f>
        <v>30 box</v>
      </c>
    </row>
    <row r="213" spans="1:14" ht="20.100000000000001" customHeight="1">
      <c r="A213" s="87">
        <f>IF(biasa1[[#This Row],[JUMLAH]]&gt;0,COUNT(A$3:$A212)+1,"")</f>
        <v>208</v>
      </c>
      <c r="B213" s="88" t="s">
        <v>240</v>
      </c>
      <c r="C213" s="87">
        <f>IF(biasa1[[#This Row],[BARU]]="",biasa1[[#This Row],[JUMLAH AWAL]],biasa1[[#This Row],[BARU]])</f>
        <v>2</v>
      </c>
      <c r="D213" s="87" t="s">
        <v>241</v>
      </c>
      <c r="E213" s="87">
        <v>2</v>
      </c>
      <c r="F213" s="87"/>
      <c r="G2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" s="90"/>
      <c r="I2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" s="91">
        <f>LOOKUP(ROW(K213)-ROWS($K$1:$K$3),biasa1[NO])</f>
        <v>210</v>
      </c>
      <c r="L213" s="77" t="str">
        <f>LOOKUP(biasa2[[#This Row],[NO]],biasa1[NO],biasa1[NAMA])</f>
        <v>Asahan Tiko 531</v>
      </c>
      <c r="M213" s="91">
        <f>LOOKUP(biasa2[[#This Row],[NO]],biasa1[NO],biasa1[JUMLAH])</f>
        <v>3</v>
      </c>
      <c r="N213" s="91" t="str">
        <f>LOOKUP(biasa2[[#This Row],[NO]],biasa1[NO],biasa1[SATUAN])</f>
        <v>30 box</v>
      </c>
    </row>
    <row r="214" spans="1:14" ht="20.100000000000001" customHeight="1">
      <c r="A214" s="87">
        <f>IF(biasa1[[#This Row],[JUMLAH]]&gt;0,COUNT(A$3:$A213)+1,"")</f>
        <v>209</v>
      </c>
      <c r="B214" s="88" t="s">
        <v>242</v>
      </c>
      <c r="C214" s="87">
        <f>IF(biasa1[[#This Row],[BARU]]="",biasa1[[#This Row],[JUMLAH AWAL]],biasa1[[#This Row],[BARU]])</f>
        <v>2</v>
      </c>
      <c r="D214" s="87" t="s">
        <v>148</v>
      </c>
      <c r="E214" s="87">
        <v>2</v>
      </c>
      <c r="F214" s="87"/>
      <c r="G2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" s="90"/>
      <c r="I2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" s="91">
        <f>LOOKUP(ROW(K214)-ROWS($K$1:$K$3),biasa1[NO])</f>
        <v>211</v>
      </c>
      <c r="L214" s="77" t="str">
        <f>LOOKUP(biasa2[[#This Row],[NO]],biasa1[NO],biasa1[NAMA])</f>
        <v>Asahan Tiko 544 (24)</v>
      </c>
      <c r="M214" s="91">
        <f>LOOKUP(biasa2[[#This Row],[NO]],biasa1[NO],biasa1[JUMLAH])</f>
        <v>2</v>
      </c>
      <c r="N214" s="91" t="str">
        <f>LOOKUP(biasa2[[#This Row],[NO]],biasa1[NO],biasa1[SATUAN])</f>
        <v>20 box</v>
      </c>
    </row>
    <row r="215" spans="1:14" ht="20.100000000000001" customHeight="1">
      <c r="A215" s="87">
        <f>IF(biasa1[[#This Row],[JUMLAH]]&gt;0,COUNT(A$3:$A214)+1,"")</f>
        <v>210</v>
      </c>
      <c r="B215" s="88" t="s">
        <v>243</v>
      </c>
      <c r="C215" s="87">
        <f>IF(biasa1[[#This Row],[BARU]]="",biasa1[[#This Row],[JUMLAH AWAL]],biasa1[[#This Row],[BARU]])</f>
        <v>3</v>
      </c>
      <c r="D215" s="87" t="s">
        <v>148</v>
      </c>
      <c r="E215" s="87">
        <v>3</v>
      </c>
      <c r="F215" s="87"/>
      <c r="G2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" s="90"/>
      <c r="I2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" s="91">
        <f>LOOKUP(ROW(K215)-ROWS($K$1:$K$3),biasa1[NO])</f>
        <v>212</v>
      </c>
      <c r="L215" s="77" t="str">
        <f>LOOKUP(biasa2[[#This Row],[NO]],biasa1[NO],biasa1[NAMA])</f>
        <v>Asahan Topi LY-804 (36)</v>
      </c>
      <c r="M215" s="91">
        <f>LOOKUP(biasa2[[#This Row],[NO]],biasa1[NO],biasa1[JUMLAH])</f>
        <v>8</v>
      </c>
      <c r="N215" s="91" t="str">
        <f>LOOKUP(biasa2[[#This Row],[NO]],biasa1[NO],biasa1[SATUAN])</f>
        <v>48 ls</v>
      </c>
    </row>
    <row r="216" spans="1:14" ht="20.100000000000001" customHeight="1">
      <c r="A216" s="87">
        <f>IF(biasa1[[#This Row],[JUMLAH]]&gt;0,COUNT(A$3:$A215)+1,"")</f>
        <v>211</v>
      </c>
      <c r="B216" s="88" t="s">
        <v>244</v>
      </c>
      <c r="C216" s="87">
        <f>IF(biasa1[[#This Row],[BARU]]="",biasa1[[#This Row],[JUMLAH AWAL]],biasa1[[#This Row],[BARU]])</f>
        <v>2</v>
      </c>
      <c r="D216" s="87" t="s">
        <v>245</v>
      </c>
      <c r="E216" s="87">
        <v>2</v>
      </c>
      <c r="F216" s="87"/>
      <c r="G2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" s="90"/>
      <c r="I2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" s="91">
        <f>LOOKUP(ROW(K216)-ROWS($K$1:$K$3),biasa1[NO])</f>
        <v>213</v>
      </c>
      <c r="L216" s="77" t="str">
        <f>LOOKUP(biasa2[[#This Row],[NO]],biasa1[NO],biasa1[NAMA])</f>
        <v>Asahan Toples (50)</v>
      </c>
      <c r="M216" s="91">
        <f>LOOKUP(biasa2[[#This Row],[NO]],biasa1[NO],biasa1[JUMLAH])</f>
        <v>3</v>
      </c>
      <c r="N216" s="91" t="str">
        <f>LOOKUP(biasa2[[#This Row],[NO]],biasa1[NO],biasa1[SATUAN])</f>
        <v>2400 pc</v>
      </c>
    </row>
    <row r="217" spans="1:14" ht="20.100000000000001" customHeight="1">
      <c r="A217" s="87">
        <f>IF(biasa1[[#This Row],[JUMLAH]]&gt;0,COUNT(A$3:$A216)+1,"")</f>
        <v>212</v>
      </c>
      <c r="B217" s="88" t="s">
        <v>246</v>
      </c>
      <c r="C217" s="87">
        <f>IF(biasa1[[#This Row],[BARU]]="",biasa1[[#This Row],[JUMLAH AWAL]],biasa1[[#This Row],[BARU]])</f>
        <v>8</v>
      </c>
      <c r="D217" s="87" t="s">
        <v>139</v>
      </c>
      <c r="E217" s="87">
        <v>8</v>
      </c>
      <c r="F217" s="87"/>
      <c r="G2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" s="90"/>
      <c r="I2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" s="91">
        <f>LOOKUP(ROW(K217)-ROWS($K$1:$K$3),biasa1[NO])</f>
        <v>214</v>
      </c>
      <c r="L217" s="77" t="str">
        <f>LOOKUP(biasa2[[#This Row],[NO]],biasa1[NO],biasa1[NAMA])</f>
        <v>Asahan Toples golden (24)</v>
      </c>
      <c r="M217" s="91">
        <f>LOOKUP(biasa2[[#This Row],[NO]],biasa1[NO],biasa1[JUMLAH])</f>
        <v>13</v>
      </c>
      <c r="N217" s="91" t="str">
        <f>LOOKUP(biasa2[[#This Row],[NO]],biasa1[NO],biasa1[SATUAN])</f>
        <v>144 box</v>
      </c>
    </row>
    <row r="218" spans="1:14" ht="20.100000000000001" customHeight="1">
      <c r="A218" s="87">
        <f>IF(biasa1[[#This Row],[JUMLAH]]&gt;0,COUNT(A$3:$A217)+1,"")</f>
        <v>213</v>
      </c>
      <c r="B218" s="88" t="s">
        <v>247</v>
      </c>
      <c r="C218" s="87">
        <f>IF(biasa1[[#This Row],[BARU]]="",biasa1[[#This Row],[JUMLAH AWAL]],biasa1[[#This Row],[BARU]])</f>
        <v>3</v>
      </c>
      <c r="D218" s="87" t="s">
        <v>248</v>
      </c>
      <c r="E218" s="87">
        <v>3</v>
      </c>
      <c r="F218" s="87"/>
      <c r="G2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" s="90"/>
      <c r="I2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" s="91">
        <f>LOOKUP(ROW(K218)-ROWS($K$1:$K$3),biasa1[NO])</f>
        <v>215</v>
      </c>
      <c r="L218" s="77" t="str">
        <f>LOOKUP(biasa2[[#This Row],[NO]],biasa1[NO],biasa1[NAMA])</f>
        <v>Asahan Toples TPL 5-27</v>
      </c>
      <c r="M218" s="91">
        <f>LOOKUP(biasa2[[#This Row],[NO]],biasa1[NO],biasa1[JUMLAH])</f>
        <v>22</v>
      </c>
      <c r="N218" s="91" t="str">
        <f>LOOKUP(biasa2[[#This Row],[NO]],biasa1[NO],biasa1[SATUAN])</f>
        <v>80 box</v>
      </c>
    </row>
    <row r="219" spans="1:14" ht="20.100000000000001" customHeight="1">
      <c r="A219" s="87">
        <f>IF(biasa1[[#This Row],[JUMLAH]]&gt;0,COUNT(A$3:$A218)+1,"")</f>
        <v>214</v>
      </c>
      <c r="B219" s="93" t="s">
        <v>2574</v>
      </c>
      <c r="C219" s="94">
        <f>IF(biasa1[[#This Row],[BARU]]="",biasa1[[#This Row],[JUMLAH AWAL]],biasa1[[#This Row],[BARU]])</f>
        <v>13</v>
      </c>
      <c r="D219" s="94" t="s">
        <v>2818</v>
      </c>
      <c r="E219" s="94">
        <v>15</v>
      </c>
      <c r="F219" s="87">
        <v>13</v>
      </c>
      <c r="G219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219" s="90"/>
      <c r="I2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19" s="91">
        <f>LOOKUP(ROW(K219)-ROWS($K$1:$K$3),biasa1[NO])</f>
        <v>216</v>
      </c>
      <c r="L219" s="77" t="str">
        <f>LOOKUP(biasa2[[#This Row],[NO]],biasa1[NO],biasa1[NAMA])</f>
        <v>Asahan TR 340/ GS 340 (24)</v>
      </c>
      <c r="M219" s="91">
        <f>LOOKUP(biasa2[[#This Row],[NO]],biasa1[NO],biasa1[JUMLAH])</f>
        <v>12</v>
      </c>
      <c r="N219" s="91" t="str">
        <f>LOOKUP(biasa2[[#This Row],[NO]],biasa1[NO],biasa1[SATUAN])</f>
        <v>60 box</v>
      </c>
    </row>
    <row r="220" spans="1:14" ht="20.100000000000001" customHeight="1">
      <c r="A220" s="87">
        <f>IF(biasa1[[#This Row],[JUMLAH]]&gt;0,COUNT(A$3:$A219)+1,"")</f>
        <v>215</v>
      </c>
      <c r="B220" s="88" t="s">
        <v>249</v>
      </c>
      <c r="C220" s="87">
        <f>IF(biasa1[[#This Row],[BARU]]="",biasa1[[#This Row],[JUMLAH AWAL]],biasa1[[#This Row],[BARU]])</f>
        <v>22</v>
      </c>
      <c r="D220" s="87" t="s">
        <v>181</v>
      </c>
      <c r="E220" s="87">
        <v>22</v>
      </c>
      <c r="F220" s="87"/>
      <c r="G2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" s="90"/>
      <c r="I2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" s="91">
        <f>LOOKUP(ROW(K220)-ROWS($K$1:$K$3),biasa1[NO])</f>
        <v>217</v>
      </c>
      <c r="L220" s="77" t="str">
        <f>LOOKUP(biasa2[[#This Row],[NO]],biasa1[NO],biasa1[NAMA])</f>
        <v>Asahan TR 372 (48)</v>
      </c>
      <c r="M220" s="91">
        <f>LOOKUP(biasa2[[#This Row],[NO]],biasa1[NO],biasa1[JUMLAH])</f>
        <v>1</v>
      </c>
      <c r="N220" s="91" t="str">
        <f>LOOKUP(biasa2[[#This Row],[NO]],biasa1[NO],biasa1[SATUAN])</f>
        <v>17 box</v>
      </c>
    </row>
    <row r="221" spans="1:14" ht="20.100000000000001" customHeight="1">
      <c r="A221" s="87">
        <f>IF(biasa1[[#This Row],[JUMLAH]]&gt;0,COUNT(A$3:$A220)+1,"")</f>
        <v>216</v>
      </c>
      <c r="B221" s="88" t="s">
        <v>250</v>
      </c>
      <c r="C221" s="87">
        <f>IF(biasa1[[#This Row],[BARU]]="",biasa1[[#This Row],[JUMLAH AWAL]],biasa1[[#This Row],[BARU]])</f>
        <v>12</v>
      </c>
      <c r="D221" s="87" t="s">
        <v>117</v>
      </c>
      <c r="E221" s="87">
        <v>12</v>
      </c>
      <c r="F221" s="87"/>
      <c r="G2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" s="90"/>
      <c r="I2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" s="91">
        <f>LOOKUP(ROW(K221)-ROWS($K$1:$K$3),biasa1[NO])</f>
        <v>218</v>
      </c>
      <c r="L221" s="77" t="str">
        <f>LOOKUP(biasa2[[#This Row],[NO]],biasa1[NO],biasa1[NAMA])</f>
        <v>Asahan TT 906 (60)</v>
      </c>
      <c r="M221" s="91">
        <f>LOOKUP(biasa2[[#This Row],[NO]],biasa1[NO],biasa1[JUMLAH])</f>
        <v>4</v>
      </c>
      <c r="N221" s="91" t="str">
        <f>LOOKUP(biasa2[[#This Row],[NO]],biasa1[NO],biasa1[SATUAN])</f>
        <v>48 box</v>
      </c>
    </row>
    <row r="222" spans="1:14" ht="20.100000000000001" customHeight="1">
      <c r="A222" s="87">
        <f>IF(biasa1[[#This Row],[JUMLAH]]&gt;0,COUNT(A$3:$A221)+1,"")</f>
        <v>217</v>
      </c>
      <c r="B222" s="88" t="s">
        <v>251</v>
      </c>
      <c r="C222" s="87">
        <f>IF(biasa1[[#This Row],[BARU]]="",biasa1[[#This Row],[JUMLAH AWAL]],biasa1[[#This Row],[BARU]])</f>
        <v>1</v>
      </c>
      <c r="D222" s="87" t="s">
        <v>252</v>
      </c>
      <c r="E222" s="87">
        <v>1</v>
      </c>
      <c r="F222" s="87"/>
      <c r="G2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" s="90"/>
      <c r="I2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" s="91">
        <f>LOOKUP(ROW(K222)-ROWS($K$1:$K$3),biasa1[NO])</f>
        <v>219</v>
      </c>
      <c r="L222" s="77" t="str">
        <f>LOOKUP(biasa2[[#This Row],[NO]],biasa1[NO],biasa1[NAMA])</f>
        <v>Asahan TT 910 (48)</v>
      </c>
      <c r="M222" s="91">
        <f>LOOKUP(biasa2[[#This Row],[NO]],biasa1[NO],biasa1[JUMLAH])</f>
        <v>11</v>
      </c>
      <c r="N222" s="91" t="str">
        <f>LOOKUP(biasa2[[#This Row],[NO]],biasa1[NO],biasa1[SATUAN])</f>
        <v>48 box</v>
      </c>
    </row>
    <row r="223" spans="1:14" ht="20.100000000000001" customHeight="1">
      <c r="A223" s="87">
        <f>IF(biasa1[[#This Row],[JUMLAH]]&gt;0,COUNT(A$3:$A222)+1,"")</f>
        <v>218</v>
      </c>
      <c r="B223" s="88" t="s">
        <v>253</v>
      </c>
      <c r="C223" s="87">
        <f>IF(biasa1[[#This Row],[BARU]]="",biasa1[[#This Row],[JUMLAH AWAL]],biasa1[[#This Row],[BARU]])</f>
        <v>4</v>
      </c>
      <c r="D223" s="87" t="s">
        <v>103</v>
      </c>
      <c r="E223" s="87">
        <v>4</v>
      </c>
      <c r="F223" s="87"/>
      <c r="G2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" s="90"/>
      <c r="I2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" s="91">
        <f>LOOKUP(ROW(K223)-ROWS($K$1:$K$3),biasa1[NO])</f>
        <v>220</v>
      </c>
      <c r="L223" s="77" t="str">
        <f>LOOKUP(biasa2[[#This Row],[NO]],biasa1[NO],biasa1[NAMA])</f>
        <v>Asahan TTX-815 (12)</v>
      </c>
      <c r="M223" s="91">
        <f>LOOKUP(biasa2[[#This Row],[NO]],biasa1[NO],biasa1[JUMLAH])</f>
        <v>3</v>
      </c>
      <c r="N223" s="91" t="str">
        <f>LOOKUP(biasa2[[#This Row],[NO]],biasa1[NO],biasa1[SATUAN])</f>
        <v>72 ls</v>
      </c>
    </row>
    <row r="224" spans="1:14" ht="20.100000000000001" customHeight="1">
      <c r="A224" s="87">
        <f>IF(biasa1[[#This Row],[JUMLAH]]&gt;0,COUNT(A$3:$A223)+1,"")</f>
        <v>219</v>
      </c>
      <c r="B224" s="88" t="s">
        <v>254</v>
      </c>
      <c r="C224" s="87">
        <f>IF(biasa1[[#This Row],[BARU]]="",biasa1[[#This Row],[JUMLAH AWAL]],biasa1[[#This Row],[BARU]])</f>
        <v>11</v>
      </c>
      <c r="D224" s="87" t="s">
        <v>103</v>
      </c>
      <c r="E224" s="87">
        <v>11</v>
      </c>
      <c r="F224" s="87"/>
      <c r="G2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" s="90"/>
      <c r="I2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" s="91">
        <f>LOOKUP(ROW(K224)-ROWS($K$1:$K$3),biasa1[NO])</f>
        <v>221</v>
      </c>
      <c r="L224" s="77" t="str">
        <f>LOOKUP(biasa2[[#This Row],[NO]],biasa1[NO],biasa1[NAMA])</f>
        <v>Asahan TX-819 tikus (24)</v>
      </c>
      <c r="M224" s="91">
        <f>LOOKUP(biasa2[[#This Row],[NO]],biasa1[NO],biasa1[JUMLAH])</f>
        <v>2</v>
      </c>
      <c r="N224" s="91" t="str">
        <f>LOOKUP(biasa2[[#This Row],[NO]],biasa1[NO],biasa1[SATUAN])</f>
        <v>96 ls</v>
      </c>
    </row>
    <row r="225" spans="1:14" ht="20.100000000000001" customHeight="1">
      <c r="A225" s="87">
        <f>IF(biasa1[[#This Row],[JUMLAH]]&gt;0,COUNT(A$3:$A224)+1,"")</f>
        <v>220</v>
      </c>
      <c r="B225" s="88" t="s">
        <v>255</v>
      </c>
      <c r="C225" s="87">
        <f>IF(biasa1[[#This Row],[BARU]]="",biasa1[[#This Row],[JUMLAH AWAL]],biasa1[[#This Row],[BARU]])</f>
        <v>3</v>
      </c>
      <c r="D225" s="87" t="s">
        <v>221</v>
      </c>
      <c r="E225" s="87">
        <v>3</v>
      </c>
      <c r="F225" s="87"/>
      <c r="G2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" s="90"/>
      <c r="I2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" s="91">
        <f>LOOKUP(ROW(K225)-ROWS($K$1:$K$3),biasa1[NO])</f>
        <v>222</v>
      </c>
      <c r="L225" s="77" t="str">
        <f>LOOKUP(biasa2[[#This Row],[NO]],biasa1[NO],biasa1[NAMA])</f>
        <v>Asahan XL 376 aircraft (36)</v>
      </c>
      <c r="M225" s="91">
        <f>LOOKUP(biasa2[[#This Row],[NO]],biasa1[NO],biasa1[JUMLAH])</f>
        <v>4</v>
      </c>
      <c r="N225" s="91" t="str">
        <f>LOOKUP(biasa2[[#This Row],[NO]],biasa1[NO],biasa1[SATUAN])</f>
        <v>72 box</v>
      </c>
    </row>
    <row r="226" spans="1:14" ht="20.100000000000001" customHeight="1">
      <c r="A226" s="87">
        <f>IF(biasa1[[#This Row],[JUMLAH]]&gt;0,COUNT(A$3:$A225)+1,"")</f>
        <v>221</v>
      </c>
      <c r="B226" s="88" t="s">
        <v>256</v>
      </c>
      <c r="C226" s="87">
        <f>IF(biasa1[[#This Row],[BARU]]="",biasa1[[#This Row],[JUMLAH AWAL]],biasa1[[#This Row],[BARU]])</f>
        <v>2</v>
      </c>
      <c r="D226" s="87" t="s">
        <v>36</v>
      </c>
      <c r="E226" s="87">
        <v>2</v>
      </c>
      <c r="F226" s="87"/>
      <c r="G2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" s="90"/>
      <c r="I2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" s="91">
        <f>LOOKUP(ROW(K226)-ROWS($K$1:$K$3),biasa1[NO])</f>
        <v>223</v>
      </c>
      <c r="L226" s="77" t="str">
        <f>LOOKUP(biasa2[[#This Row],[NO]],biasa1[NO],biasa1[NAMA])</f>
        <v>Asahan XL 378 Hedgehog (36)</v>
      </c>
      <c r="M226" s="91">
        <f>LOOKUP(biasa2[[#This Row],[NO]],biasa1[NO],biasa1[JUMLAH])</f>
        <v>2</v>
      </c>
      <c r="N226" s="91" t="str">
        <f>LOOKUP(biasa2[[#This Row],[NO]],biasa1[NO],biasa1[SATUAN])</f>
        <v>72 box</v>
      </c>
    </row>
    <row r="227" spans="1:14" ht="20.100000000000001" customHeight="1">
      <c r="A227" s="87">
        <f>IF(biasa1[[#This Row],[JUMLAH]]&gt;0,COUNT(A$3:$A226)+1,"")</f>
        <v>222</v>
      </c>
      <c r="B227" s="88" t="s">
        <v>257</v>
      </c>
      <c r="C227" s="87">
        <f>IF(biasa1[[#This Row],[BARU]]="",biasa1[[#This Row],[JUMLAH AWAL]],biasa1[[#This Row],[BARU]])</f>
        <v>4</v>
      </c>
      <c r="D227" s="87" t="s">
        <v>233</v>
      </c>
      <c r="E227" s="87">
        <v>4</v>
      </c>
      <c r="F227" s="87"/>
      <c r="G2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" s="90"/>
      <c r="I2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" s="91">
        <f>LOOKUP(ROW(K227)-ROWS($K$1:$K$3),biasa1[NO])</f>
        <v>224</v>
      </c>
      <c r="L227" s="77" t="str">
        <f>LOOKUP(biasa2[[#This Row],[NO]],biasa1[NO],biasa1[NAMA])</f>
        <v>Asahan Y 8189</v>
      </c>
      <c r="M227" s="91">
        <f>LOOKUP(biasa2[[#This Row],[NO]],biasa1[NO],biasa1[JUMLAH])</f>
        <v>1</v>
      </c>
      <c r="N227" s="91" t="str">
        <f>LOOKUP(biasa2[[#This Row],[NO]],biasa1[NO],biasa1[SATUAN])</f>
        <v>36 box</v>
      </c>
    </row>
    <row r="228" spans="1:14" ht="20.100000000000001" customHeight="1">
      <c r="A228" s="87">
        <f>IF(biasa1[[#This Row],[JUMLAH]]&gt;0,COUNT(A$3:$A227)+1,"")</f>
        <v>223</v>
      </c>
      <c r="B228" s="88" t="s">
        <v>258</v>
      </c>
      <c r="C228" s="87">
        <f>IF(biasa1[[#This Row],[BARU]]="",biasa1[[#This Row],[JUMLAH AWAL]],biasa1[[#This Row],[BARU]])</f>
        <v>2</v>
      </c>
      <c r="D228" s="87" t="s">
        <v>233</v>
      </c>
      <c r="E228" s="87">
        <v>2</v>
      </c>
      <c r="F228" s="87"/>
      <c r="G2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" s="90"/>
      <c r="I2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" s="91">
        <f>LOOKUP(ROW(K228)-ROWS($K$1:$K$3),biasa1[NO])</f>
        <v>225</v>
      </c>
      <c r="L228" s="77" t="str">
        <f>LOOKUP(biasa2[[#This Row],[NO]],biasa1[NO],biasa1[NAMA])</f>
        <v>B Clip 111 Flower (48)</v>
      </c>
      <c r="M228" s="91">
        <f>LOOKUP(biasa2[[#This Row],[NO]],biasa1[NO],biasa1[JUMLAH])</f>
        <v>2</v>
      </c>
      <c r="N228" s="91" t="str">
        <f>LOOKUP(biasa2[[#This Row],[NO]],biasa1[NO],biasa1[SATUAN])</f>
        <v>96 Tab</v>
      </c>
    </row>
    <row r="229" spans="1:14" ht="20.100000000000001" customHeight="1">
      <c r="A229" s="87">
        <f>IF(biasa1[[#This Row],[JUMLAH]]&gt;0,COUNT(A$3:$A228)+1,"")</f>
        <v>224</v>
      </c>
      <c r="B229" s="93" t="s">
        <v>2575</v>
      </c>
      <c r="C229" s="94">
        <f>IF(biasa1[[#This Row],[BARU]]="",biasa1[[#This Row],[JUMLAH AWAL]],biasa1[[#This Row],[BARU]])</f>
        <v>1</v>
      </c>
      <c r="D229" s="94" t="s">
        <v>105</v>
      </c>
      <c r="E229" s="94">
        <v>1</v>
      </c>
      <c r="F229" s="87"/>
      <c r="G2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" s="90"/>
      <c r="I2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" s="91">
        <f>LOOKUP(ROW(K229)-ROWS($K$1:$K$3),biasa1[NO])</f>
        <v>226</v>
      </c>
      <c r="L229" s="77" t="str">
        <f>LOOKUP(biasa2[[#This Row],[NO]],biasa1[NO],biasa1[NAMA])</f>
        <v>B Clip 155 Flower (24)</v>
      </c>
      <c r="M229" s="91">
        <f>LOOKUP(biasa2[[#This Row],[NO]],biasa1[NO],biasa1[JUMLAH])</f>
        <v>3</v>
      </c>
      <c r="N229" s="91" t="str">
        <f>LOOKUP(biasa2[[#This Row],[NO]],biasa1[NO],biasa1[SATUAN])</f>
        <v>96 Tab</v>
      </c>
    </row>
    <row r="230" spans="1:14" ht="20.100000000000001" customHeight="1">
      <c r="A230" s="87">
        <f>IF(biasa1[[#This Row],[JUMLAH]]&gt;0,COUNT(A$3:$A229)+1,"")</f>
        <v>225</v>
      </c>
      <c r="B230" s="88" t="s">
        <v>259</v>
      </c>
      <c r="C230" s="87">
        <f>IF(biasa1[[#This Row],[BARU]]="",biasa1[[#This Row],[JUMLAH AWAL]],biasa1[[#This Row],[BARU]])</f>
        <v>2</v>
      </c>
      <c r="D230" s="87" t="s">
        <v>260</v>
      </c>
      <c r="E230" s="87">
        <v>2</v>
      </c>
      <c r="F230" s="87"/>
      <c r="G2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" s="90"/>
      <c r="I2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" s="91">
        <f>LOOKUP(ROW(K230)-ROWS($K$1:$K$3),biasa1[NO])</f>
        <v>227</v>
      </c>
      <c r="L230" s="77" t="str">
        <f>LOOKUP(biasa2[[#This Row],[NO]],biasa1[NO],biasa1[NAMA])</f>
        <v>B Note A5 besi Fancy 4D</v>
      </c>
      <c r="M230" s="91">
        <f>LOOKUP(biasa2[[#This Row],[NO]],biasa1[NO],biasa1[JUMLAH])</f>
        <v>3</v>
      </c>
      <c r="N230" s="91" t="str">
        <f>LOOKUP(biasa2[[#This Row],[NO]],biasa1[NO],biasa1[SATUAN])</f>
        <v>120 pc</v>
      </c>
    </row>
    <row r="231" spans="1:14" ht="20.100000000000001" customHeight="1">
      <c r="A231" s="87">
        <f>IF(biasa1[[#This Row],[JUMLAH]]&gt;0,COUNT(A$3:$A230)+1,"")</f>
        <v>226</v>
      </c>
      <c r="B231" s="88" t="s">
        <v>261</v>
      </c>
      <c r="C231" s="87">
        <f>IF(biasa1[[#This Row],[BARU]]="",biasa1[[#This Row],[JUMLAH AWAL]],biasa1[[#This Row],[BARU]])</f>
        <v>3</v>
      </c>
      <c r="D231" s="87" t="s">
        <v>260</v>
      </c>
      <c r="E231" s="87">
        <v>3</v>
      </c>
      <c r="F231" s="87"/>
      <c r="G2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" s="90"/>
      <c r="I2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" s="91">
        <f>LOOKUP(ROW(K231)-ROWS($K$1:$K$3),biasa1[NO])</f>
        <v>228</v>
      </c>
      <c r="L231" s="77" t="str">
        <f>LOOKUP(biasa2[[#This Row],[NO]],biasa1[NO],biasa1[NAMA])</f>
        <v>B Note A5 Pon GZ-015 Sheepo</v>
      </c>
      <c r="M231" s="91">
        <f>LOOKUP(biasa2[[#This Row],[NO]],biasa1[NO],biasa1[JUMLAH])</f>
        <v>5</v>
      </c>
      <c r="N231" s="91" t="str">
        <f>LOOKUP(biasa2[[#This Row],[NO]],biasa1[NO],biasa1[SATUAN])</f>
        <v>96 pc</v>
      </c>
    </row>
    <row r="232" spans="1:14" ht="20.100000000000001" customHeight="1">
      <c r="A232" s="87">
        <f>IF(biasa1[[#This Row],[JUMLAH]]&gt;0,COUNT(A$3:$A231)+1,"")</f>
        <v>227</v>
      </c>
      <c r="B232" s="88" t="s">
        <v>262</v>
      </c>
      <c r="C232" s="87">
        <f>IF(biasa1[[#This Row],[BARU]]="",biasa1[[#This Row],[JUMLAH AWAL]],biasa1[[#This Row],[BARU]])</f>
        <v>3</v>
      </c>
      <c r="D232" s="87" t="s">
        <v>188</v>
      </c>
      <c r="E232" s="87">
        <v>3</v>
      </c>
      <c r="F232" s="87"/>
      <c r="G2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" s="90"/>
      <c r="I2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" s="91">
        <f>LOOKUP(ROW(K232)-ROWS($K$1:$K$3),biasa1[NO])</f>
        <v>229</v>
      </c>
      <c r="L232" s="77" t="str">
        <f>LOOKUP(biasa2[[#This Row],[NO]],biasa1[NO],biasa1[NAMA])</f>
        <v>B Note A5 Pons Plst Dragon(5)/ MM(4)</v>
      </c>
      <c r="M232" s="91">
        <f>LOOKUP(biasa2[[#This Row],[NO]],biasa1[NO],biasa1[JUMLAH])</f>
        <v>9</v>
      </c>
      <c r="N232" s="91" t="str">
        <f>LOOKUP(biasa2[[#This Row],[NO]],biasa1[NO],biasa1[SATUAN])</f>
        <v>96 pc</v>
      </c>
    </row>
    <row r="233" spans="1:14" ht="20.100000000000001" customHeight="1">
      <c r="A233" s="87">
        <f>IF(biasa1[[#This Row],[JUMLAH]]&gt;0,COUNT(A$3:$A232)+1,"")</f>
        <v>228</v>
      </c>
      <c r="B233" s="88" t="s">
        <v>263</v>
      </c>
      <c r="C233" s="87">
        <f>IF(biasa1[[#This Row],[BARU]]="",biasa1[[#This Row],[JUMLAH AWAL]],biasa1[[#This Row],[BARU]])</f>
        <v>5</v>
      </c>
      <c r="D233" s="87" t="s">
        <v>126</v>
      </c>
      <c r="E233" s="87">
        <v>5</v>
      </c>
      <c r="F233" s="87"/>
      <c r="G2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" s="90"/>
      <c r="I2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" s="91">
        <f>LOOKUP(ROW(K233)-ROWS($K$1:$K$3),biasa1[NO])</f>
        <v>230</v>
      </c>
      <c r="L233" s="77" t="str">
        <f>LOOKUP(biasa2[[#This Row],[NO]],biasa1[NO],biasa1[NAMA])</f>
        <v>Balon angka Lka 3200</v>
      </c>
      <c r="M233" s="91">
        <f>LOOKUP(biasa2[[#This Row],[NO]],biasa1[NO],biasa1[JUMLAH])</f>
        <v>2</v>
      </c>
      <c r="N233" s="91" t="str">
        <f>LOOKUP(biasa2[[#This Row],[NO]],biasa1[NO],biasa1[SATUAN])</f>
        <v>50 pk</v>
      </c>
    </row>
    <row r="234" spans="1:14" ht="20.100000000000001" customHeight="1">
      <c r="A234" s="87">
        <f>IF(biasa1[[#This Row],[JUMLAH]]&gt;0,COUNT(A$3:$A233)+1,"")</f>
        <v>229</v>
      </c>
      <c r="B234" s="88" t="s">
        <v>264</v>
      </c>
      <c r="C234" s="87">
        <f>IF(biasa1[[#This Row],[BARU]]="",biasa1[[#This Row],[JUMLAH AWAL]],biasa1[[#This Row],[BARU]])</f>
        <v>9</v>
      </c>
      <c r="D234" s="87" t="s">
        <v>126</v>
      </c>
      <c r="E234" s="87">
        <v>9</v>
      </c>
      <c r="F234" s="87"/>
      <c r="G2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" s="90"/>
      <c r="I2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" s="91">
        <f>LOOKUP(ROW(K234)-ROWS($K$1:$K$3),biasa1[NO])</f>
        <v>231</v>
      </c>
      <c r="L234" s="77" t="str">
        <f>LOOKUP(biasa2[[#This Row],[NO]],biasa1[NO],biasa1[NAMA])</f>
        <v>Balon BL 10010</v>
      </c>
      <c r="M234" s="91">
        <f>LOOKUP(biasa2[[#This Row],[NO]],biasa1[NO],biasa1[JUMLAH])</f>
        <v>9</v>
      </c>
      <c r="N234" s="91">
        <f>LOOKUP(biasa2[[#This Row],[NO]],biasa1[NO],biasa1[SATUAN])</f>
        <v>100</v>
      </c>
    </row>
    <row r="235" spans="1:14" ht="20.100000000000001" customHeight="1">
      <c r="A235" s="87">
        <f>IF(biasa1[[#This Row],[JUMLAH]]&gt;0,COUNT(A$3:$A234)+1,"")</f>
        <v>230</v>
      </c>
      <c r="B235" s="88" t="s">
        <v>265</v>
      </c>
      <c r="C235" s="87">
        <f>IF(biasa1[[#This Row],[BARU]]="",biasa1[[#This Row],[JUMLAH AWAL]],biasa1[[#This Row],[BARU]])</f>
        <v>2</v>
      </c>
      <c r="D235" s="87" t="s">
        <v>266</v>
      </c>
      <c r="E235" s="87">
        <v>2</v>
      </c>
      <c r="F235" s="87"/>
      <c r="G2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" s="90"/>
      <c r="I2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" s="91">
        <f>LOOKUP(ROW(K235)-ROWS($K$1:$K$3),biasa1[NO])</f>
        <v>232</v>
      </c>
      <c r="L235" s="77" t="str">
        <f>LOOKUP(biasa2[[#This Row],[NO]],biasa1[NO],biasa1[NAMA])</f>
        <v>Balon BL 100178 M/ P</v>
      </c>
      <c r="M235" s="91">
        <f>LOOKUP(biasa2[[#This Row],[NO]],biasa1[NO],biasa1[JUMLAH])</f>
        <v>39</v>
      </c>
      <c r="N235" s="91">
        <f>LOOKUP(biasa2[[#This Row],[NO]],biasa1[NO],biasa1[SATUAN])</f>
        <v>100</v>
      </c>
    </row>
    <row r="236" spans="1:14" ht="20.100000000000001" customHeight="1">
      <c r="A236" s="87">
        <f>IF(biasa1[[#This Row],[JUMLAH]]&gt;0,COUNT(A$3:$A235)+1,"")</f>
        <v>231</v>
      </c>
      <c r="B236" s="95" t="s">
        <v>267</v>
      </c>
      <c r="C236" s="87">
        <f>IF(biasa1[[#This Row],[BARU]]="",biasa1[[#This Row],[JUMLAH AWAL]],biasa1[[#This Row],[BARU]])</f>
        <v>9</v>
      </c>
      <c r="D236" s="87">
        <v>100</v>
      </c>
      <c r="E236" s="87">
        <v>9</v>
      </c>
      <c r="F236" s="87"/>
      <c r="G2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" s="90"/>
      <c r="I2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" s="91">
        <f>LOOKUP(ROW(K236)-ROWS($K$1:$K$3),biasa1[NO])</f>
        <v>233</v>
      </c>
      <c r="L236" s="77" t="str">
        <f>LOOKUP(biasa2[[#This Row],[NO]],biasa1[NO],biasa1[NAMA])</f>
        <v>Balon BL 100192</v>
      </c>
      <c r="M236" s="91">
        <f>LOOKUP(biasa2[[#This Row],[NO]],biasa1[NO],biasa1[JUMLAH])</f>
        <v>1</v>
      </c>
      <c r="N236" s="91">
        <f>LOOKUP(biasa2[[#This Row],[NO]],biasa1[NO],biasa1[SATUAN])</f>
        <v>100</v>
      </c>
    </row>
    <row r="237" spans="1:14" ht="20.100000000000001" customHeight="1">
      <c r="A237" s="87">
        <f>IF(biasa1[[#This Row],[JUMLAH]]&gt;0,COUNT(A$3:$A236)+1,"")</f>
        <v>232</v>
      </c>
      <c r="B237" s="95" t="s">
        <v>268</v>
      </c>
      <c r="C237" s="87">
        <f>IF(biasa1[[#This Row],[BARU]]="",biasa1[[#This Row],[JUMLAH AWAL]],biasa1[[#This Row],[BARU]])</f>
        <v>39</v>
      </c>
      <c r="D237" s="87">
        <v>100</v>
      </c>
      <c r="E237" s="87">
        <v>39</v>
      </c>
      <c r="F237" s="87"/>
      <c r="G2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" s="90"/>
      <c r="I2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" s="91">
        <f>LOOKUP(ROW(K237)-ROWS($K$1:$K$3),biasa1[NO])</f>
        <v>234</v>
      </c>
      <c r="L237" s="77" t="str">
        <f>LOOKUP(biasa2[[#This Row],[NO]],biasa1[NO],biasa1[NAMA])</f>
        <v>Balon BL 1002</v>
      </c>
      <c r="M237" s="91">
        <f>LOOKUP(biasa2[[#This Row],[NO]],biasa1[NO],biasa1[JUMLAH])</f>
        <v>14</v>
      </c>
      <c r="N237" s="91">
        <f>LOOKUP(biasa2[[#This Row],[NO]],biasa1[NO],biasa1[SATUAN])</f>
        <v>100</v>
      </c>
    </row>
    <row r="238" spans="1:14" ht="20.100000000000001" customHeight="1">
      <c r="A238" s="87">
        <f>IF(biasa1[[#This Row],[JUMLAH]]&gt;0,COUNT(A$3:$A237)+1,"")</f>
        <v>233</v>
      </c>
      <c r="B238" s="95" t="s">
        <v>269</v>
      </c>
      <c r="C238" s="87">
        <f>IF(biasa1[[#This Row],[BARU]]="",biasa1[[#This Row],[JUMLAH AWAL]],biasa1[[#This Row],[BARU]])</f>
        <v>1</v>
      </c>
      <c r="D238" s="87">
        <v>100</v>
      </c>
      <c r="E238" s="87">
        <v>1</v>
      </c>
      <c r="F238" s="87"/>
      <c r="G2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" s="90"/>
      <c r="I2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" s="91">
        <f>LOOKUP(ROW(K238)-ROWS($K$1:$K$3),biasa1[NO])</f>
        <v>235</v>
      </c>
      <c r="L238" s="77" t="str">
        <f>LOOKUP(biasa2[[#This Row],[NO]],biasa1[NO],biasa1[NAMA])</f>
        <v>Balon BL 10022</v>
      </c>
      <c r="M238" s="91">
        <f>LOOKUP(biasa2[[#This Row],[NO]],biasa1[NO],biasa1[JUMLAH])</f>
        <v>10</v>
      </c>
      <c r="N238" s="91">
        <f>LOOKUP(biasa2[[#This Row],[NO]],biasa1[NO],biasa1[SATUAN])</f>
        <v>100</v>
      </c>
    </row>
    <row r="239" spans="1:14" ht="20.100000000000001" customHeight="1">
      <c r="A239" s="87">
        <f>IF(biasa1[[#This Row],[JUMLAH]]&gt;0,COUNT(A$3:$A238)+1,"")</f>
        <v>234</v>
      </c>
      <c r="B239" s="95" t="s">
        <v>270</v>
      </c>
      <c r="C239" s="87">
        <f>IF(biasa1[[#This Row],[BARU]]="",biasa1[[#This Row],[JUMLAH AWAL]],biasa1[[#This Row],[BARU]])</f>
        <v>14</v>
      </c>
      <c r="D239" s="87">
        <v>100</v>
      </c>
      <c r="E239" s="87">
        <v>14</v>
      </c>
      <c r="F239" s="87"/>
      <c r="G2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" s="90"/>
      <c r="I2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" s="91">
        <f>LOOKUP(ROW(K239)-ROWS($K$1:$K$3),biasa1[NO])</f>
        <v>236</v>
      </c>
      <c r="L239" s="77" t="str">
        <f>LOOKUP(biasa2[[#This Row],[NO]],biasa1[NO],biasa1[NAMA])</f>
        <v>Balon BL 10023</v>
      </c>
      <c r="M239" s="91">
        <f>LOOKUP(biasa2[[#This Row],[NO]],biasa1[NO],biasa1[JUMLAH])</f>
        <v>16</v>
      </c>
      <c r="N239" s="91">
        <f>LOOKUP(biasa2[[#This Row],[NO]],biasa1[NO],biasa1[SATUAN])</f>
        <v>100</v>
      </c>
    </row>
    <row r="240" spans="1:14" ht="20.100000000000001" customHeight="1">
      <c r="A240" s="87">
        <f>IF(biasa1[[#This Row],[JUMLAH]]&gt;0,COUNT(A$3:$A239)+1,"")</f>
        <v>235</v>
      </c>
      <c r="B240" s="95" t="s">
        <v>271</v>
      </c>
      <c r="C240" s="87">
        <f>IF(biasa1[[#This Row],[BARU]]="",biasa1[[#This Row],[JUMLAH AWAL]],biasa1[[#This Row],[BARU]])</f>
        <v>10</v>
      </c>
      <c r="D240" s="87">
        <v>100</v>
      </c>
      <c r="E240" s="87">
        <v>10</v>
      </c>
      <c r="F240" s="87"/>
      <c r="G2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" s="90"/>
      <c r="I2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" s="91">
        <f>LOOKUP(ROW(K240)-ROWS($K$1:$K$3),biasa1[NO])</f>
        <v>237</v>
      </c>
      <c r="L240" s="77" t="str">
        <f>LOOKUP(biasa2[[#This Row],[NO]],biasa1[NO],biasa1[NAMA])</f>
        <v>Balon BL 10025</v>
      </c>
      <c r="M240" s="91">
        <f>LOOKUP(biasa2[[#This Row],[NO]],biasa1[NO],biasa1[JUMLAH])</f>
        <v>11</v>
      </c>
      <c r="N240" s="91">
        <f>LOOKUP(biasa2[[#This Row],[NO]],biasa1[NO],biasa1[SATUAN])</f>
        <v>100</v>
      </c>
    </row>
    <row r="241" spans="1:14" ht="20.100000000000001" customHeight="1">
      <c r="A241" s="87">
        <f>IF(biasa1[[#This Row],[JUMLAH]]&gt;0,COUNT(A$3:$A240)+1,"")</f>
        <v>236</v>
      </c>
      <c r="B241" s="95" t="s">
        <v>272</v>
      </c>
      <c r="C241" s="87">
        <f>IF(biasa1[[#This Row],[BARU]]="",biasa1[[#This Row],[JUMLAH AWAL]],biasa1[[#This Row],[BARU]])</f>
        <v>16</v>
      </c>
      <c r="D241" s="87">
        <v>100</v>
      </c>
      <c r="E241" s="87">
        <v>16</v>
      </c>
      <c r="F241" s="87"/>
      <c r="G2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" s="90"/>
      <c r="I2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" s="91">
        <f>LOOKUP(ROW(K241)-ROWS($K$1:$K$3),biasa1[NO])</f>
        <v>238</v>
      </c>
      <c r="L241" s="77" t="str">
        <f>LOOKUP(biasa2[[#This Row],[NO]],biasa1[NO],biasa1[NAMA])</f>
        <v>Balon BL 1003</v>
      </c>
      <c r="M241" s="91">
        <f>LOOKUP(biasa2[[#This Row],[NO]],biasa1[NO],biasa1[JUMLAH])</f>
        <v>11</v>
      </c>
      <c r="N241" s="91">
        <f>LOOKUP(biasa2[[#This Row],[NO]],biasa1[NO],biasa1[SATUAN])</f>
        <v>100</v>
      </c>
    </row>
    <row r="242" spans="1:14" ht="20.100000000000001" customHeight="1">
      <c r="A242" s="87">
        <f>IF(biasa1[[#This Row],[JUMLAH]]&gt;0,COUNT(A$3:$A241)+1,"")</f>
        <v>237</v>
      </c>
      <c r="B242" s="95" t="s">
        <v>273</v>
      </c>
      <c r="C242" s="87">
        <f>IF(biasa1[[#This Row],[BARU]]="",biasa1[[#This Row],[JUMLAH AWAL]],biasa1[[#This Row],[BARU]])</f>
        <v>11</v>
      </c>
      <c r="D242" s="87">
        <v>100</v>
      </c>
      <c r="E242" s="87">
        <v>11</v>
      </c>
      <c r="F242" s="87"/>
      <c r="G2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" s="90"/>
      <c r="I2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" s="91">
        <f>LOOKUP(ROW(K242)-ROWS($K$1:$K$3),biasa1[NO])</f>
        <v>239</v>
      </c>
      <c r="L242" s="77" t="str">
        <f>LOOKUP(biasa2[[#This Row],[NO]],biasa1[NO],biasa1[NAMA])</f>
        <v>Balon BL 1005</v>
      </c>
      <c r="M242" s="91">
        <f>LOOKUP(biasa2[[#This Row],[NO]],biasa1[NO],biasa1[JUMLAH])</f>
        <v>10</v>
      </c>
      <c r="N242" s="91">
        <f>LOOKUP(biasa2[[#This Row],[NO]],biasa1[NO],biasa1[SATUAN])</f>
        <v>100</v>
      </c>
    </row>
    <row r="243" spans="1:14" ht="20.100000000000001" customHeight="1">
      <c r="A243" s="87">
        <f>IF(biasa1[[#This Row],[JUMLAH]]&gt;0,COUNT(A$3:$A242)+1,"")</f>
        <v>238</v>
      </c>
      <c r="B243" s="95" t="s">
        <v>274</v>
      </c>
      <c r="C243" s="87">
        <f>IF(biasa1[[#This Row],[BARU]]="",biasa1[[#This Row],[JUMLAH AWAL]],biasa1[[#This Row],[BARU]])</f>
        <v>11</v>
      </c>
      <c r="D243" s="87">
        <v>100</v>
      </c>
      <c r="E243" s="87">
        <v>11</v>
      </c>
      <c r="F243" s="87"/>
      <c r="G2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" s="90"/>
      <c r="I2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" s="91">
        <f>LOOKUP(ROW(K243)-ROWS($K$1:$K$3),biasa1[NO])</f>
        <v>240</v>
      </c>
      <c r="L243" s="77" t="str">
        <f>LOOKUP(biasa2[[#This Row],[NO]],biasa1[NO],biasa1[NAMA])</f>
        <v>Balon BL 1006</v>
      </c>
      <c r="M243" s="91">
        <f>LOOKUP(biasa2[[#This Row],[NO]],biasa1[NO],biasa1[JUMLAH])</f>
        <v>9</v>
      </c>
      <c r="N243" s="91">
        <f>LOOKUP(biasa2[[#This Row],[NO]],biasa1[NO],biasa1[SATUAN])</f>
        <v>100</v>
      </c>
    </row>
    <row r="244" spans="1:14" ht="20.100000000000001" customHeight="1">
      <c r="A244" s="87">
        <f>IF(biasa1[[#This Row],[JUMLAH]]&gt;0,COUNT(A$3:$A243)+1,"")</f>
        <v>239</v>
      </c>
      <c r="B244" s="95" t="s">
        <v>275</v>
      </c>
      <c r="C244" s="87">
        <f>IF(biasa1[[#This Row],[BARU]]="",biasa1[[#This Row],[JUMLAH AWAL]],biasa1[[#This Row],[BARU]])</f>
        <v>10</v>
      </c>
      <c r="D244" s="87">
        <v>100</v>
      </c>
      <c r="E244" s="87">
        <v>10</v>
      </c>
      <c r="F244" s="87"/>
      <c r="G2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" s="90"/>
      <c r="I2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" s="91">
        <f>LOOKUP(ROW(K244)-ROWS($K$1:$K$3),biasa1[NO])</f>
        <v>241</v>
      </c>
      <c r="L244" s="77" t="str">
        <f>LOOKUP(biasa2[[#This Row],[NO]],biasa1[NO],biasa1[NAMA])</f>
        <v>Balon BL 1007</v>
      </c>
      <c r="M244" s="91">
        <f>LOOKUP(biasa2[[#This Row],[NO]],biasa1[NO],biasa1[JUMLAH])</f>
        <v>12</v>
      </c>
      <c r="N244" s="91">
        <f>LOOKUP(biasa2[[#This Row],[NO]],biasa1[NO],biasa1[SATUAN])</f>
        <v>100</v>
      </c>
    </row>
    <row r="245" spans="1:14" ht="20.100000000000001" customHeight="1">
      <c r="A245" s="87">
        <f>IF(biasa1[[#This Row],[JUMLAH]]&gt;0,COUNT(A$3:$A244)+1,"")</f>
        <v>240</v>
      </c>
      <c r="B245" s="95" t="s">
        <v>276</v>
      </c>
      <c r="C245" s="87">
        <f>IF(biasa1[[#This Row],[BARU]]="",biasa1[[#This Row],[JUMLAH AWAL]],biasa1[[#This Row],[BARU]])</f>
        <v>9</v>
      </c>
      <c r="D245" s="87">
        <v>100</v>
      </c>
      <c r="E245" s="87">
        <v>9</v>
      </c>
      <c r="F245" s="87"/>
      <c r="G2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" s="90"/>
      <c r="I2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" s="91">
        <f>LOOKUP(ROW(K245)-ROWS($K$1:$K$3),biasa1[NO])</f>
        <v>242</v>
      </c>
      <c r="L245" s="77" t="str">
        <f>LOOKUP(biasa2[[#This Row],[NO]],biasa1[NO],biasa1[NAMA])</f>
        <v>Balon BL 1008</v>
      </c>
      <c r="M245" s="91">
        <f>LOOKUP(biasa2[[#This Row],[NO]],biasa1[NO],biasa1[JUMLAH])</f>
        <v>8</v>
      </c>
      <c r="N245" s="91">
        <f>LOOKUP(biasa2[[#This Row],[NO]],biasa1[NO],biasa1[SATUAN])</f>
        <v>100</v>
      </c>
    </row>
    <row r="246" spans="1:14" ht="20.100000000000001" customHeight="1">
      <c r="A246" s="87">
        <f>IF(biasa1[[#This Row],[JUMLAH]]&gt;0,COUNT(A$3:$A245)+1,"")</f>
        <v>241</v>
      </c>
      <c r="B246" s="95" t="s">
        <v>277</v>
      </c>
      <c r="C246" s="87">
        <f>IF(biasa1[[#This Row],[BARU]]="",biasa1[[#This Row],[JUMLAH AWAL]],biasa1[[#This Row],[BARU]])</f>
        <v>12</v>
      </c>
      <c r="D246" s="87">
        <v>100</v>
      </c>
      <c r="E246" s="87">
        <v>12</v>
      </c>
      <c r="F246" s="87"/>
      <c r="G2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" s="90"/>
      <c r="I2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" s="91">
        <f>LOOKUP(ROW(K246)-ROWS($K$1:$K$3),biasa1[NO])</f>
        <v>243</v>
      </c>
      <c r="L246" s="77" t="str">
        <f>LOOKUP(biasa2[[#This Row],[NO]],biasa1[NO],biasa1[NAMA])</f>
        <v>Balon BL 10082</v>
      </c>
      <c r="M246" s="91">
        <f>LOOKUP(biasa2[[#This Row],[NO]],biasa1[NO],biasa1[JUMLAH])</f>
        <v>11</v>
      </c>
      <c r="N246" s="91">
        <f>LOOKUP(biasa2[[#This Row],[NO]],biasa1[NO],biasa1[SATUAN])</f>
        <v>100</v>
      </c>
    </row>
    <row r="247" spans="1:14" ht="20.100000000000001" customHeight="1">
      <c r="A247" s="87">
        <f>IF(biasa1[[#This Row],[JUMLAH]]&gt;0,COUNT(A$3:$A246)+1,"")</f>
        <v>242</v>
      </c>
      <c r="B247" s="95" t="s">
        <v>278</v>
      </c>
      <c r="C247" s="87">
        <f>IF(biasa1[[#This Row],[BARU]]="",biasa1[[#This Row],[JUMLAH AWAL]],biasa1[[#This Row],[BARU]])</f>
        <v>8</v>
      </c>
      <c r="D247" s="87">
        <v>100</v>
      </c>
      <c r="E247" s="87">
        <v>8</v>
      </c>
      <c r="F247" s="87"/>
      <c r="G2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" s="90"/>
      <c r="I2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" s="91">
        <f>LOOKUP(ROW(K247)-ROWS($K$1:$K$3),biasa1[NO])</f>
        <v>244</v>
      </c>
      <c r="L247" s="77" t="str">
        <f>LOOKUP(biasa2[[#This Row],[NO]],biasa1[NO],biasa1[NAMA])</f>
        <v>Balon BL 1009</v>
      </c>
      <c r="M247" s="91">
        <f>LOOKUP(biasa2[[#This Row],[NO]],biasa1[NO],biasa1[JUMLAH])</f>
        <v>9</v>
      </c>
      <c r="N247" s="91">
        <f>LOOKUP(biasa2[[#This Row],[NO]],biasa1[NO],biasa1[SATUAN])</f>
        <v>100</v>
      </c>
    </row>
    <row r="248" spans="1:14" ht="20.100000000000001" customHeight="1">
      <c r="A248" s="87">
        <f>IF(biasa1[[#This Row],[JUMLAH]]&gt;0,COUNT(A$3:$A247)+1,"")</f>
        <v>243</v>
      </c>
      <c r="B248" s="95" t="s">
        <v>279</v>
      </c>
      <c r="C248" s="87">
        <f>IF(biasa1[[#This Row],[BARU]]="",biasa1[[#This Row],[JUMLAH AWAL]],biasa1[[#This Row],[BARU]])</f>
        <v>11</v>
      </c>
      <c r="D248" s="87">
        <v>100</v>
      </c>
      <c r="E248" s="87">
        <v>11</v>
      </c>
      <c r="F248" s="87"/>
      <c r="G2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" s="90"/>
      <c r="I2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" s="91">
        <f>LOOKUP(ROW(K248)-ROWS($K$1:$K$3),biasa1[NO])</f>
        <v>245</v>
      </c>
      <c r="L248" s="77" t="str">
        <f>LOOKUP(biasa2[[#This Row],[NO]],biasa1[NO],biasa1[NAMA])</f>
        <v>Balon BL 10092</v>
      </c>
      <c r="M248" s="91">
        <f>LOOKUP(biasa2[[#This Row],[NO]],biasa1[NO],biasa1[JUMLAH])</f>
        <v>8</v>
      </c>
      <c r="N248" s="91">
        <f>LOOKUP(biasa2[[#This Row],[NO]],biasa1[NO],biasa1[SATUAN])</f>
        <v>100</v>
      </c>
    </row>
    <row r="249" spans="1:14" ht="20.100000000000001" customHeight="1">
      <c r="A249" s="87">
        <f>IF(biasa1[[#This Row],[JUMLAH]]&gt;0,COUNT(A$3:$A248)+1,"")</f>
        <v>244</v>
      </c>
      <c r="B249" s="95" t="s">
        <v>280</v>
      </c>
      <c r="C249" s="87">
        <f>IF(biasa1[[#This Row],[BARU]]="",biasa1[[#This Row],[JUMLAH AWAL]],biasa1[[#This Row],[BARU]])</f>
        <v>9</v>
      </c>
      <c r="D249" s="87">
        <v>100</v>
      </c>
      <c r="E249" s="87">
        <v>9</v>
      </c>
      <c r="F249" s="87"/>
      <c r="G2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" s="90"/>
      <c r="I2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" s="91">
        <f>LOOKUP(ROW(K249)-ROWS($K$1:$K$3),biasa1[NO])</f>
        <v>246</v>
      </c>
      <c r="L249" s="77" t="str">
        <f>LOOKUP(biasa2[[#This Row],[NO]],biasa1[NO],biasa1[NAMA])</f>
        <v>Balon Bulan bintang BL 1808</v>
      </c>
      <c r="M249" s="91">
        <f>LOOKUP(biasa2[[#This Row],[NO]],biasa1[NO],biasa1[JUMLAH])</f>
        <v>3</v>
      </c>
      <c r="N249" s="91">
        <f>LOOKUP(biasa2[[#This Row],[NO]],biasa1[NO],biasa1[SATUAN])</f>
        <v>100</v>
      </c>
    </row>
    <row r="250" spans="1:14" ht="20.100000000000001" customHeight="1">
      <c r="A250" s="87">
        <f>IF(biasa1[[#This Row],[JUMLAH]]&gt;0,COUNT(A$3:$A249)+1,"")</f>
        <v>245</v>
      </c>
      <c r="B250" s="95" t="s">
        <v>281</v>
      </c>
      <c r="C250" s="87">
        <f>IF(biasa1[[#This Row],[BARU]]="",biasa1[[#This Row],[JUMLAH AWAL]],biasa1[[#This Row],[BARU]])</f>
        <v>8</v>
      </c>
      <c r="D250" s="87">
        <v>100</v>
      </c>
      <c r="E250" s="87">
        <v>8</v>
      </c>
      <c r="F250" s="87"/>
      <c r="G2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" s="90"/>
      <c r="I2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" s="91">
        <f>LOOKUP(ROW(K250)-ROWS($K$1:$K$3),biasa1[NO])</f>
        <v>247</v>
      </c>
      <c r="L250" s="77" t="str">
        <f>LOOKUP(biasa2[[#This Row],[NO]],biasa1[NO],biasa1[NAMA])</f>
        <v>Balon Double BL 2402</v>
      </c>
      <c r="M250" s="91">
        <f>LOOKUP(biasa2[[#This Row],[NO]],biasa1[NO],biasa1[JUMLAH])</f>
        <v>1</v>
      </c>
      <c r="N250" s="91">
        <f>LOOKUP(biasa2[[#This Row],[NO]],biasa1[NO],biasa1[SATUAN])</f>
        <v>100</v>
      </c>
    </row>
    <row r="251" spans="1:14" ht="20.100000000000001" customHeight="1">
      <c r="A251" s="87">
        <f>IF(biasa1[[#This Row],[JUMLAH]]&gt;0,COUNT(A$3:$A250)+1,"")</f>
        <v>246</v>
      </c>
      <c r="B251" s="88" t="s">
        <v>282</v>
      </c>
      <c r="C251" s="87">
        <f>IF(biasa1[[#This Row],[BARU]]="",biasa1[[#This Row],[JUMLAH AWAL]],biasa1[[#This Row],[BARU]])</f>
        <v>3</v>
      </c>
      <c r="D251" s="87">
        <v>100</v>
      </c>
      <c r="E251" s="87">
        <v>3</v>
      </c>
      <c r="F251" s="87"/>
      <c r="G2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" s="90"/>
      <c r="I2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" s="91">
        <f>LOOKUP(ROW(K251)-ROWS($K$1:$K$3),biasa1[NO])</f>
        <v>248</v>
      </c>
      <c r="L251" s="77" t="str">
        <f>LOOKUP(biasa2[[#This Row],[NO]],biasa1[NO],biasa1[NAMA])</f>
        <v>Balon Foil metallik angka BFOIA</v>
      </c>
      <c r="M251" s="91">
        <f>LOOKUP(biasa2[[#This Row],[NO]],biasa1[NO],biasa1[JUMLAH])</f>
        <v>1</v>
      </c>
      <c r="N251" s="91" t="str">
        <f>LOOKUP(biasa2[[#This Row],[NO]],biasa1[NO],biasa1[SATUAN])</f>
        <v>2000 pc</v>
      </c>
    </row>
    <row r="252" spans="1:14" ht="20.100000000000001" customHeight="1">
      <c r="A252" s="87">
        <f>IF(biasa1[[#This Row],[JUMLAH]]&gt;0,COUNT(A$3:$A251)+1,"")</f>
        <v>247</v>
      </c>
      <c r="B252" s="88" t="s">
        <v>283</v>
      </c>
      <c r="C252" s="87">
        <f>IF(biasa1[[#This Row],[BARU]]="",biasa1[[#This Row],[JUMLAH AWAL]],biasa1[[#This Row],[BARU]])</f>
        <v>1</v>
      </c>
      <c r="D252" s="87">
        <v>100</v>
      </c>
      <c r="E252" s="87">
        <v>1</v>
      </c>
      <c r="F252" s="87"/>
      <c r="G2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" s="90"/>
      <c r="I2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" s="91">
        <f>LOOKUP(ROW(K252)-ROWS($K$1:$K$3),biasa1[NO])</f>
        <v>249</v>
      </c>
      <c r="L252" s="77" t="str">
        <f>LOOKUP(biasa2[[#This Row],[NO]],biasa1[NO],biasa1[NAMA])</f>
        <v>Balon FS Love LKF M1</v>
      </c>
      <c r="M252" s="91">
        <f>LOOKUP(biasa2[[#This Row],[NO]],biasa1[NO],biasa1[JUMLAH])</f>
        <v>1</v>
      </c>
      <c r="N252" s="91" t="str">
        <f>LOOKUP(biasa2[[#This Row],[NO]],biasa1[NO],biasa1[SATUAN])</f>
        <v>50 pk</v>
      </c>
    </row>
    <row r="253" spans="1:14" ht="20.100000000000001" customHeight="1">
      <c r="A253" s="87">
        <f>IF(biasa1[[#This Row],[JUMLAH]]&gt;0,COUNT(A$3:$A252)+1,"")</f>
        <v>248</v>
      </c>
      <c r="B253" s="88" t="s">
        <v>284</v>
      </c>
      <c r="C253" s="87">
        <f>IF(biasa1[[#This Row],[BARU]]="",biasa1[[#This Row],[JUMLAH AWAL]],biasa1[[#This Row],[BARU]])</f>
        <v>1</v>
      </c>
      <c r="D253" s="87" t="s">
        <v>285</v>
      </c>
      <c r="E253" s="87">
        <v>1</v>
      </c>
      <c r="F253" s="87"/>
      <c r="G2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" s="90"/>
      <c r="I2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" s="91">
        <f>LOOKUP(ROW(K253)-ROWS($K$1:$K$3),biasa1[NO])</f>
        <v>250</v>
      </c>
      <c r="L253" s="77" t="str">
        <f>LOOKUP(biasa2[[#This Row],[NO]],biasa1[NO],biasa1[NAMA])</f>
        <v>Balon FS love love LKF 3200 M11</v>
      </c>
      <c r="M253" s="91">
        <f>LOOKUP(biasa2[[#This Row],[NO]],biasa1[NO],biasa1[JUMLAH])</f>
        <v>1</v>
      </c>
      <c r="N253" s="91" t="str">
        <f>LOOKUP(biasa2[[#This Row],[NO]],biasa1[NO],biasa1[SATUAN])</f>
        <v>50 pk</v>
      </c>
    </row>
    <row r="254" spans="1:14" ht="20.100000000000001" customHeight="1">
      <c r="A254" s="87">
        <f>IF(biasa1[[#This Row],[JUMLAH]]&gt;0,COUNT(A$3:$A253)+1,"")</f>
        <v>249</v>
      </c>
      <c r="B254" s="88" t="s">
        <v>286</v>
      </c>
      <c r="C254" s="87">
        <f>IF(biasa1[[#This Row],[BARU]]="",biasa1[[#This Row],[JUMLAH AWAL]],biasa1[[#This Row],[BARU]])</f>
        <v>1</v>
      </c>
      <c r="D254" s="87" t="s">
        <v>266</v>
      </c>
      <c r="E254" s="87">
        <v>1</v>
      </c>
      <c r="F254" s="87"/>
      <c r="G2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" s="90"/>
      <c r="I2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4" s="91">
        <f>LOOKUP(ROW(K254)-ROWS($K$1:$K$3),biasa1[NO])</f>
        <v>251</v>
      </c>
      <c r="L254" s="77" t="str">
        <f>LOOKUP(biasa2[[#This Row],[NO]],biasa1[NO],biasa1[NAMA])</f>
        <v>Balon FS Mickey LKF 3200 M3</v>
      </c>
      <c r="M254" s="91">
        <f>LOOKUP(biasa2[[#This Row],[NO]],biasa1[NO],biasa1[JUMLAH])</f>
        <v>1</v>
      </c>
      <c r="N254" s="91" t="str">
        <f>LOOKUP(biasa2[[#This Row],[NO]],biasa1[NO],biasa1[SATUAN])</f>
        <v>50 pak</v>
      </c>
    </row>
    <row r="255" spans="1:14" ht="20.100000000000001" customHeight="1">
      <c r="A255" s="87">
        <f>IF(biasa1[[#This Row],[JUMLAH]]&gt;0,COUNT(A$3:$A254)+1,"")</f>
        <v>250</v>
      </c>
      <c r="B255" s="88" t="s">
        <v>287</v>
      </c>
      <c r="C255" s="87">
        <f>IF(biasa1[[#This Row],[BARU]]="",biasa1[[#This Row],[JUMLAH AWAL]],biasa1[[#This Row],[BARU]])</f>
        <v>1</v>
      </c>
      <c r="D255" s="87" t="s">
        <v>266</v>
      </c>
      <c r="E255" s="87">
        <v>1</v>
      </c>
      <c r="F255" s="87"/>
      <c r="G2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" s="90"/>
      <c r="I2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5" s="91">
        <f>LOOKUP(ROW(K255)-ROWS($K$1:$K$3),biasa1[NO])</f>
        <v>252</v>
      </c>
      <c r="L255" s="77" t="str">
        <f>LOOKUP(biasa2[[#This Row],[NO]],biasa1[NO],biasa1[NAMA])</f>
        <v>Balon FS polkadot Lkf 3200 PW</v>
      </c>
      <c r="M255" s="91">
        <f>LOOKUP(biasa2[[#This Row],[NO]],biasa1[NO],biasa1[JUMLAH])</f>
        <v>4</v>
      </c>
      <c r="N255" s="91" t="str">
        <f>LOOKUP(biasa2[[#This Row],[NO]],biasa1[NO],biasa1[SATUAN])</f>
        <v>50 pk</v>
      </c>
    </row>
    <row r="256" spans="1:14" ht="20.100000000000001" customHeight="1">
      <c r="A256" s="89">
        <f>IF(biasa1[[#This Row],[JUMLAH]]&gt;0,COUNT(A$3:$A255)+1,"")</f>
        <v>251</v>
      </c>
      <c r="B256" s="88" t="s">
        <v>3667</v>
      </c>
      <c r="C256" s="89">
        <f>IF(biasa1[[#This Row],[BARU]]="",biasa1[[#This Row],[JUMLAH AWAL]],biasa1[[#This Row],[BARU]])</f>
        <v>1</v>
      </c>
      <c r="D256" s="87" t="s">
        <v>3668</v>
      </c>
      <c r="E256" s="87"/>
      <c r="F256" s="87">
        <v>1</v>
      </c>
      <c r="G256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</v>
      </c>
      <c r="H256" s="90"/>
      <c r="I2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256" s="91">
        <f>LOOKUP(ROW(K256)-ROWS($K$1:$K$3),biasa1[NO])</f>
        <v>253</v>
      </c>
      <c r="L256" s="77" t="str">
        <f>LOOKUP(biasa2[[#This Row],[NO]],biasa1[NO],biasa1[NAMA])</f>
        <v>Balon LKF 3200 M4</v>
      </c>
      <c r="M256" s="91">
        <f>LOOKUP(biasa2[[#This Row],[NO]],biasa1[NO],biasa1[JUMLAH])</f>
        <v>1</v>
      </c>
      <c r="N256" s="91" t="str">
        <f>LOOKUP(biasa2[[#This Row],[NO]],biasa1[NO],biasa1[SATUAN])</f>
        <v>50 pk</v>
      </c>
    </row>
    <row r="257" spans="1:14" ht="20.100000000000001" customHeight="1">
      <c r="A257" s="87">
        <f>IF(biasa1[[#This Row],[JUMLAH]]&gt;0,COUNT(A$3:$A256)+1,"")</f>
        <v>252</v>
      </c>
      <c r="B257" s="88" t="s">
        <v>288</v>
      </c>
      <c r="C257" s="87">
        <f>IF(biasa1[[#This Row],[BARU]]="",biasa1[[#This Row],[JUMLAH AWAL]],biasa1[[#This Row],[BARU]])</f>
        <v>4</v>
      </c>
      <c r="D257" s="87" t="s">
        <v>266</v>
      </c>
      <c r="E257" s="87">
        <v>4</v>
      </c>
      <c r="F257" s="87"/>
      <c r="G2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" s="90"/>
      <c r="I2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7" s="91">
        <f>LOOKUP(ROW(K257)-ROWS($K$1:$K$3),biasa1[NO])</f>
        <v>254</v>
      </c>
      <c r="L257" s="77" t="str">
        <f>LOOKUP(biasa2[[#This Row],[NO]],biasa1[NO],biasa1[NAMA])</f>
        <v>Balon LMP 2200</v>
      </c>
      <c r="M257" s="91">
        <f>LOOKUP(biasa2[[#This Row],[NO]],biasa1[NO],biasa1[JUMLAH])</f>
        <v>10</v>
      </c>
      <c r="N257" s="91" t="str">
        <f>LOOKUP(biasa2[[#This Row],[NO]],biasa1[NO],biasa1[SATUAN])</f>
        <v>60 pc</v>
      </c>
    </row>
    <row r="258" spans="1:14" ht="20.100000000000001" customHeight="1">
      <c r="A258" s="87">
        <f>IF(biasa1[[#This Row],[JUMLAH]]&gt;0,COUNT(A$3:$A257)+1,"")</f>
        <v>253</v>
      </c>
      <c r="B258" s="88" t="s">
        <v>289</v>
      </c>
      <c r="C258" s="87">
        <f>IF(biasa1[[#This Row],[BARU]]="",biasa1[[#This Row],[JUMLAH AWAL]],biasa1[[#This Row],[BARU]])</f>
        <v>1</v>
      </c>
      <c r="D258" s="87" t="s">
        <v>266</v>
      </c>
      <c r="E258" s="87">
        <v>1</v>
      </c>
      <c r="F258" s="87"/>
      <c r="G2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8" s="90"/>
      <c r="I2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8" s="91">
        <f>LOOKUP(ROW(K258)-ROWS($K$1:$K$3),biasa1[NO])</f>
        <v>255</v>
      </c>
      <c r="L258" s="77" t="str">
        <f>LOOKUP(biasa2[[#This Row],[NO]],biasa1[NO],biasa1[NAMA])</f>
        <v>Balon metalik HB LMS 2800 HB</v>
      </c>
      <c r="M258" s="91">
        <f>LOOKUP(biasa2[[#This Row],[NO]],biasa1[NO],biasa1[JUMLAH])</f>
        <v>3</v>
      </c>
      <c r="N258" s="91">
        <f>LOOKUP(biasa2[[#This Row],[NO]],biasa1[NO],biasa1[SATUAN])</f>
        <v>50</v>
      </c>
    </row>
    <row r="259" spans="1:14" ht="20.100000000000001" customHeight="1">
      <c r="A259" s="87">
        <f>IF(biasa1[[#This Row],[JUMLAH]]&gt;0,COUNT(A$3:$A258)+1,"")</f>
        <v>254</v>
      </c>
      <c r="B259" s="88" t="s">
        <v>290</v>
      </c>
      <c r="C259" s="87">
        <f>IF(biasa1[[#This Row],[BARU]]="",biasa1[[#This Row],[JUMLAH AWAL]],biasa1[[#This Row],[BARU]])</f>
        <v>10</v>
      </c>
      <c r="D259" s="87" t="s">
        <v>5</v>
      </c>
      <c r="E259" s="87">
        <v>10</v>
      </c>
      <c r="F259" s="87"/>
      <c r="G2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9" s="90"/>
      <c r="I2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9" s="91">
        <f>LOOKUP(ROW(K259)-ROWS($K$1:$K$3),biasa1[NO])</f>
        <v>256</v>
      </c>
      <c r="L259" s="77" t="str">
        <f>LOOKUP(biasa2[[#This Row],[NO]],biasa1[NO],biasa1[NAMA])</f>
        <v>Balon metalik Yoeker (20)</v>
      </c>
      <c r="M259" s="91">
        <f>LOOKUP(biasa2[[#This Row],[NO]],biasa1[NO],biasa1[JUMLAH])</f>
        <v>37</v>
      </c>
      <c r="N259" s="91" t="str">
        <f>LOOKUP(biasa2[[#This Row],[NO]],biasa1[NO],biasa1[SATUAN])</f>
        <v>100 Disp</v>
      </c>
    </row>
    <row r="260" spans="1:14" ht="20.100000000000001" customHeight="1">
      <c r="A260" s="87">
        <f>IF(biasa1[[#This Row],[JUMLAH]]&gt;0,COUNT(A$3:$A259)+1,"")</f>
        <v>255</v>
      </c>
      <c r="B260" s="88" t="s">
        <v>291</v>
      </c>
      <c r="C260" s="87">
        <f>IF(biasa1[[#This Row],[BARU]]="",biasa1[[#This Row],[JUMLAH AWAL]],biasa1[[#This Row],[BARU]])</f>
        <v>3</v>
      </c>
      <c r="D260" s="87">
        <v>50</v>
      </c>
      <c r="E260" s="87">
        <v>3</v>
      </c>
      <c r="F260" s="87"/>
      <c r="G2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0" s="90"/>
      <c r="I2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0" s="91">
        <f>LOOKUP(ROW(K260)-ROWS($K$1:$K$3),biasa1[NO])</f>
        <v>257</v>
      </c>
      <c r="L260" s="77" t="str">
        <f>LOOKUP(biasa2[[#This Row],[NO]],biasa1[NO],biasa1[NAMA])</f>
        <v>Balon mickey Kcl (20)</v>
      </c>
      <c r="M260" s="91">
        <f>LOOKUP(biasa2[[#This Row],[NO]],biasa1[NO],biasa1[JUMLAH])</f>
        <v>4</v>
      </c>
      <c r="N260" s="91" t="str">
        <f>LOOKUP(biasa2[[#This Row],[NO]],biasa1[NO],biasa1[SATUAN])</f>
        <v>150 Disp</v>
      </c>
    </row>
    <row r="261" spans="1:14" ht="20.100000000000001" customHeight="1">
      <c r="A261" s="87">
        <f>IF(biasa1[[#This Row],[JUMLAH]]&gt;0,COUNT(A$3:$A260)+1,"")</f>
        <v>256</v>
      </c>
      <c r="B261" s="88" t="s">
        <v>292</v>
      </c>
      <c r="C261" s="87">
        <f>IF(biasa1[[#This Row],[BARU]]="",biasa1[[#This Row],[JUMLAH AWAL]],biasa1[[#This Row],[BARU]])</f>
        <v>37</v>
      </c>
      <c r="D261" s="87" t="s">
        <v>293</v>
      </c>
      <c r="E261" s="87">
        <v>37</v>
      </c>
      <c r="F261" s="87"/>
      <c r="G2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1" s="90"/>
      <c r="I2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1" s="91">
        <f>LOOKUP(ROW(K261)-ROWS($K$1:$K$3),biasa1[NO])</f>
        <v>258</v>
      </c>
      <c r="L261" s="77" t="str">
        <f>LOOKUP(biasa2[[#This Row],[NO]],biasa1[NO],biasa1[NAMA])</f>
        <v>Balon Sablon LKF 3200 M13</v>
      </c>
      <c r="M261" s="91">
        <f>LOOKUP(biasa2[[#This Row],[NO]],biasa1[NO],biasa1[JUMLAH])</f>
        <v>1</v>
      </c>
      <c r="N261" s="91">
        <f>LOOKUP(biasa2[[#This Row],[NO]],biasa1[NO],biasa1[SATUAN])</f>
        <v>50</v>
      </c>
    </row>
    <row r="262" spans="1:14" ht="20.100000000000001" customHeight="1">
      <c r="A262" s="87">
        <f>IF(biasa1[[#This Row],[JUMLAH]]&gt;0,COUNT(A$3:$A261)+1,"")</f>
        <v>257</v>
      </c>
      <c r="B262" s="88" t="s">
        <v>294</v>
      </c>
      <c r="C262" s="87">
        <f>IF(biasa1[[#This Row],[BARU]]="",biasa1[[#This Row],[JUMLAH AWAL]],biasa1[[#This Row],[BARU]])</f>
        <v>4</v>
      </c>
      <c r="D262" s="87" t="s">
        <v>295</v>
      </c>
      <c r="E262" s="87">
        <v>4</v>
      </c>
      <c r="F262" s="87"/>
      <c r="G2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2" s="90"/>
      <c r="I2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2" s="91">
        <f>LOOKUP(ROW(K262)-ROWS($K$1:$K$3),biasa1[NO])</f>
        <v>259</v>
      </c>
      <c r="L262" s="77" t="str">
        <f>LOOKUP(biasa2[[#This Row],[NO]],biasa1[NO],biasa1[NAMA])</f>
        <v>Balon Sablon LKM 2200</v>
      </c>
      <c r="M262" s="91">
        <f>LOOKUP(biasa2[[#This Row],[NO]],biasa1[NO],biasa1[JUMLAH])</f>
        <v>1</v>
      </c>
      <c r="N262" s="91" t="str">
        <f>LOOKUP(biasa2[[#This Row],[NO]],biasa1[NO],biasa1[SATUAN])</f>
        <v>50 pk</v>
      </c>
    </row>
    <row r="263" spans="1:14" ht="20.100000000000001" customHeight="1">
      <c r="A263" s="87">
        <f>IF(biasa1[[#This Row],[JUMLAH]]&gt;0,COUNT(A$3:$A262)+1,"")</f>
        <v>258</v>
      </c>
      <c r="B263" s="88" t="s">
        <v>296</v>
      </c>
      <c r="C263" s="87">
        <f>IF(biasa1[[#This Row],[BARU]]="",biasa1[[#This Row],[JUMLAH AWAL]],biasa1[[#This Row],[BARU]])</f>
        <v>1</v>
      </c>
      <c r="D263" s="87">
        <v>50</v>
      </c>
      <c r="E263" s="87">
        <v>1</v>
      </c>
      <c r="F263" s="87"/>
      <c r="G2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3" s="90"/>
      <c r="I2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3" s="91">
        <f>LOOKUP(ROW(K263)-ROWS($K$1:$K$3),biasa1[NO])</f>
        <v>260</v>
      </c>
      <c r="L263" s="77" t="str">
        <f>LOOKUP(biasa2[[#This Row],[NO]],biasa1[NO],biasa1[NAMA])</f>
        <v>Balon Sablon polkadot 1232</v>
      </c>
      <c r="M263" s="91">
        <f>LOOKUP(biasa2[[#This Row],[NO]],biasa1[NO],biasa1[JUMLAH])</f>
        <v>1</v>
      </c>
      <c r="N263" s="91">
        <f>LOOKUP(biasa2[[#This Row],[NO]],biasa1[NO],biasa1[SATUAN])</f>
        <v>50</v>
      </c>
    </row>
    <row r="264" spans="1:14" ht="20.100000000000001" customHeight="1">
      <c r="A264" s="87">
        <f>IF(biasa1[[#This Row],[JUMLAH]]&gt;0,COUNT(A$3:$A263)+1,"")</f>
        <v>259</v>
      </c>
      <c r="B264" s="88" t="s">
        <v>297</v>
      </c>
      <c r="C264" s="87">
        <f>IF(biasa1[[#This Row],[BARU]]="",biasa1[[#This Row],[JUMLAH AWAL]],biasa1[[#This Row],[BARU]])</f>
        <v>1</v>
      </c>
      <c r="D264" s="87" t="s">
        <v>266</v>
      </c>
      <c r="E264" s="87">
        <v>1</v>
      </c>
      <c r="F264" s="87"/>
      <c r="G2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4" s="90"/>
      <c r="I2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4" s="91">
        <f>LOOKUP(ROW(K264)-ROWS($K$1:$K$3),biasa1[NO])</f>
        <v>261</v>
      </c>
      <c r="L264" s="77" t="str">
        <f>LOOKUP(biasa2[[#This Row],[NO]],biasa1[NO],biasa1[NAMA])</f>
        <v>Balon smile kuning LKS 3200 SK</v>
      </c>
      <c r="M264" s="91">
        <f>LOOKUP(biasa2[[#This Row],[NO]],biasa1[NO],biasa1[JUMLAH])</f>
        <v>1</v>
      </c>
      <c r="N264" s="91">
        <f>LOOKUP(biasa2[[#This Row],[NO]],biasa1[NO],biasa1[SATUAN])</f>
        <v>50</v>
      </c>
    </row>
    <row r="265" spans="1:14" ht="20.100000000000001" customHeight="1">
      <c r="A265" s="87">
        <f>IF(biasa1[[#This Row],[JUMLAH]]&gt;0,COUNT(A$3:$A264)+1,"")</f>
        <v>260</v>
      </c>
      <c r="B265" s="88" t="s">
        <v>298</v>
      </c>
      <c r="C265" s="87">
        <f>IF(biasa1[[#This Row],[BARU]]="",biasa1[[#This Row],[JUMLAH AWAL]],biasa1[[#This Row],[BARU]])</f>
        <v>1</v>
      </c>
      <c r="D265" s="87">
        <v>50</v>
      </c>
      <c r="E265" s="87">
        <v>1</v>
      </c>
      <c r="F265" s="87"/>
      <c r="G2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5" s="90"/>
      <c r="I2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5" s="91">
        <f>LOOKUP(ROW(K265)-ROWS($K$1:$K$3),biasa1[NO])</f>
        <v>262</v>
      </c>
      <c r="L265" s="77" t="str">
        <f>LOOKUP(biasa2[[#This Row],[NO]],biasa1[NO],biasa1[NAMA])</f>
        <v>Balon Tata Surya KS 1222</v>
      </c>
      <c r="M265" s="91">
        <f>LOOKUP(biasa2[[#This Row],[NO]],biasa1[NO],biasa1[JUMLAH])</f>
        <v>9</v>
      </c>
      <c r="N265" s="91" t="str">
        <f>LOOKUP(biasa2[[#This Row],[NO]],biasa1[NO],biasa1[SATUAN])</f>
        <v>80 pk</v>
      </c>
    </row>
    <row r="266" spans="1:14" ht="20.100000000000001" customHeight="1">
      <c r="A266" s="87">
        <f>IF(biasa1[[#This Row],[JUMLAH]]&gt;0,COUNT(A$3:$A265)+1,"")</f>
        <v>261</v>
      </c>
      <c r="B266" s="88" t="s">
        <v>299</v>
      </c>
      <c r="C266" s="87">
        <f>IF(biasa1[[#This Row],[BARU]]="",biasa1[[#This Row],[JUMLAH AWAL]],biasa1[[#This Row],[BARU]])</f>
        <v>1</v>
      </c>
      <c r="D266" s="87">
        <v>50</v>
      </c>
      <c r="E266" s="87">
        <v>1</v>
      </c>
      <c r="F266" s="87"/>
      <c r="G2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6" s="90"/>
      <c r="I2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6" s="91">
        <f>LOOKUP(ROW(K266)-ROWS($K$1:$K$3),biasa1[NO])</f>
        <v>263</v>
      </c>
      <c r="L266" s="77" t="str">
        <f>LOOKUP(biasa2[[#This Row],[NO]],biasa1[NO],biasa1[NAMA])</f>
        <v>Balon unimas 009(4)</v>
      </c>
      <c r="M266" s="91">
        <f>LOOKUP(biasa2[[#This Row],[NO]],biasa1[NO],biasa1[JUMLAH])</f>
        <v>4</v>
      </c>
      <c r="N266" s="91" t="str">
        <f>LOOKUP(biasa2[[#This Row],[NO]],biasa1[NO],biasa1[SATUAN])</f>
        <v>100 disp</v>
      </c>
    </row>
    <row r="267" spans="1:14" ht="20.100000000000001" customHeight="1">
      <c r="A267" s="87">
        <f>IF(biasa1[[#This Row],[JUMLAH]]&gt;0,COUNT(A$3:$A266)+1,"")</f>
        <v>262</v>
      </c>
      <c r="B267" s="88" t="s">
        <v>300</v>
      </c>
      <c r="C267" s="87">
        <f>IF(biasa1[[#This Row],[BARU]]="",biasa1[[#This Row],[JUMLAH AWAL]],biasa1[[#This Row],[BARU]])</f>
        <v>9</v>
      </c>
      <c r="D267" s="87" t="s">
        <v>301</v>
      </c>
      <c r="E267" s="87">
        <v>9</v>
      </c>
      <c r="F267" s="87"/>
      <c r="G2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7" s="90"/>
      <c r="I2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7" s="91">
        <f>LOOKUP(ROW(K267)-ROWS($K$1:$K$3),biasa1[NO])</f>
        <v>264</v>
      </c>
      <c r="L267" s="77" t="str">
        <f>LOOKUP(biasa2[[#This Row],[NO]],biasa1[NO],biasa1[NAMA])</f>
        <v>Balon Zodiak 2260</v>
      </c>
      <c r="M267" s="91">
        <f>LOOKUP(biasa2[[#This Row],[NO]],biasa1[NO],biasa1[JUMLAH])</f>
        <v>2</v>
      </c>
      <c r="N267" s="91" t="str">
        <f>LOOKUP(biasa2[[#This Row],[NO]],biasa1[NO],biasa1[SATUAN])</f>
        <v>80 pk</v>
      </c>
    </row>
    <row r="268" spans="1:14" ht="20.100000000000001" customHeight="1">
      <c r="A268" s="87">
        <f>IF(biasa1[[#This Row],[JUMLAH]]&gt;0,COUNT(A$3:$A267)+1,"")</f>
        <v>263</v>
      </c>
      <c r="B268" s="88" t="s">
        <v>302</v>
      </c>
      <c r="C268" s="87">
        <f>IF(biasa1[[#This Row],[BARU]]="",biasa1[[#This Row],[JUMLAH AWAL]],biasa1[[#This Row],[BARU]])</f>
        <v>4</v>
      </c>
      <c r="D268" s="87" t="s">
        <v>303</v>
      </c>
      <c r="E268" s="87">
        <v>4</v>
      </c>
      <c r="F268" s="87"/>
      <c r="G2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8" s="90"/>
      <c r="I2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8" s="91">
        <f>LOOKUP(ROW(K268)-ROWS($K$1:$K$3),biasa1[NO])</f>
        <v>265</v>
      </c>
      <c r="L268" s="77" t="str">
        <f>LOOKUP(biasa2[[#This Row],[NO]],biasa1[NO],biasa1[NAMA])</f>
        <v>Bando King (Raja) mix gold/ silver</v>
      </c>
      <c r="M268" s="91">
        <f>LOOKUP(biasa2[[#This Row],[NO]],biasa1[NO],biasa1[JUMLAH])</f>
        <v>2</v>
      </c>
      <c r="N268" s="91" t="str">
        <f>LOOKUP(biasa2[[#This Row],[NO]],biasa1[NO],biasa1[SATUAN])</f>
        <v>1000 pc</v>
      </c>
    </row>
    <row r="269" spans="1:14" ht="20.100000000000001" customHeight="1">
      <c r="A269" s="87">
        <f>IF(biasa1[[#This Row],[JUMLAH]]&gt;0,COUNT(A$3:$A268)+1,"")</f>
        <v>264</v>
      </c>
      <c r="B269" s="88" t="s">
        <v>304</v>
      </c>
      <c r="C269" s="87">
        <f>IF(biasa1[[#This Row],[BARU]]="",biasa1[[#This Row],[JUMLAH AWAL]],biasa1[[#This Row],[BARU]])</f>
        <v>2</v>
      </c>
      <c r="D269" s="87" t="s">
        <v>301</v>
      </c>
      <c r="E269" s="87">
        <v>2</v>
      </c>
      <c r="F269" s="87"/>
      <c r="G2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9" s="90"/>
      <c r="I2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9" s="91">
        <f>LOOKUP(ROW(K269)-ROWS($K$1:$K$3),biasa1[NO])</f>
        <v>266</v>
      </c>
      <c r="L269" s="77" t="str">
        <f>LOOKUP(biasa2[[#This Row],[NO]],biasa1[NO],biasa1[NAMA])</f>
        <v>Bando King (Ratu) gold</v>
      </c>
      <c r="M269" s="91">
        <f>LOOKUP(biasa2[[#This Row],[NO]],biasa1[NO],biasa1[JUMLAH])</f>
        <v>2</v>
      </c>
      <c r="N269" s="91" t="str">
        <f>LOOKUP(biasa2[[#This Row],[NO]],biasa1[NO],biasa1[SATUAN])</f>
        <v>600 pc</v>
      </c>
    </row>
    <row r="270" spans="1:14" ht="20.100000000000001" customHeight="1">
      <c r="A270" s="87">
        <f>IF(biasa1[[#This Row],[JUMLAH]]&gt;0,COUNT(A$3:$A269)+1,"")</f>
        <v>265</v>
      </c>
      <c r="B270" s="88" t="s">
        <v>305</v>
      </c>
      <c r="C270" s="87">
        <f>IF(biasa1[[#This Row],[BARU]]="",biasa1[[#This Row],[JUMLAH AWAL]],biasa1[[#This Row],[BARU]])</f>
        <v>2</v>
      </c>
      <c r="D270" s="87" t="s">
        <v>38</v>
      </c>
      <c r="E270" s="87">
        <v>2</v>
      </c>
      <c r="F270" s="87"/>
      <c r="G2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0" s="90"/>
      <c r="I2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0" s="91">
        <f>LOOKUP(ROW(K270)-ROWS($K$1:$K$3),biasa1[NO])</f>
        <v>267</v>
      </c>
      <c r="L270" s="77" t="str">
        <f>LOOKUP(biasa2[[#This Row],[NO]],biasa1[NO],biasa1[NAMA])</f>
        <v>Banner Ballet B312 BS</v>
      </c>
      <c r="M270" s="91">
        <f>LOOKUP(biasa2[[#This Row],[NO]],biasa1[NO],biasa1[JUMLAH])</f>
        <v>1</v>
      </c>
      <c r="N270" s="91" t="str">
        <f>LOOKUP(biasa2[[#This Row],[NO]],biasa1[NO],biasa1[SATUAN])</f>
        <v>400 pc</v>
      </c>
    </row>
    <row r="271" spans="1:14" ht="20.100000000000001" customHeight="1">
      <c r="A271" s="87">
        <f>IF(biasa1[[#This Row],[JUMLAH]]&gt;0,COUNT(A$3:$A270)+1,"")</f>
        <v>266</v>
      </c>
      <c r="B271" s="88" t="s">
        <v>306</v>
      </c>
      <c r="C271" s="87">
        <f>IF(biasa1[[#This Row],[BARU]]="",biasa1[[#This Row],[JUMLAH AWAL]],biasa1[[#This Row],[BARU]])</f>
        <v>2</v>
      </c>
      <c r="D271" s="87" t="s">
        <v>93</v>
      </c>
      <c r="E271" s="87">
        <v>2</v>
      </c>
      <c r="F271" s="87"/>
      <c r="G2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1" s="90"/>
      <c r="I2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1" s="91">
        <f>LOOKUP(ROW(K271)-ROWS($K$1:$K$3),biasa1[NO])</f>
        <v>268</v>
      </c>
      <c r="L271" s="77" t="str">
        <f>LOOKUP(biasa2[[#This Row],[NO]],biasa1[NO],biasa1[NAMA])</f>
        <v>Bensia 06 LMH 4M-3 Hati metalik pendek</v>
      </c>
      <c r="M271" s="91">
        <f>LOOKUP(biasa2[[#This Row],[NO]],biasa1[NO],biasa1[JUMLAH])</f>
        <v>9</v>
      </c>
      <c r="N271" s="91" t="str">
        <f>LOOKUP(biasa2[[#This Row],[NO]],biasa1[NO],biasa1[SATUAN])</f>
        <v>1152 pc</v>
      </c>
    </row>
    <row r="272" spans="1:14" ht="20.100000000000001" customHeight="1">
      <c r="A272" s="87">
        <f>IF(biasa1[[#This Row],[JUMLAH]]&gt;0,COUNT(A$3:$A271)+1,"")</f>
        <v>267</v>
      </c>
      <c r="B272" s="88" t="s">
        <v>307</v>
      </c>
      <c r="C272" s="87">
        <f>IF(biasa1[[#This Row],[BARU]]="",biasa1[[#This Row],[JUMLAH AWAL]],biasa1[[#This Row],[BARU]])</f>
        <v>1</v>
      </c>
      <c r="D272" s="87" t="s">
        <v>67</v>
      </c>
      <c r="E272" s="87">
        <v>1</v>
      </c>
      <c r="F272" s="87"/>
      <c r="G2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2" s="90"/>
      <c r="I2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2" s="91">
        <f>LOOKUP(ROW(K272)-ROWS($K$1:$K$3),biasa1[NO])</f>
        <v>269</v>
      </c>
      <c r="L272" s="77" t="str">
        <f>LOOKUP(biasa2[[#This Row],[NO]],biasa1[NO],biasa1[NAMA])</f>
        <v>Bensia 905</v>
      </c>
      <c r="M272" s="91">
        <f>LOOKUP(biasa2[[#This Row],[NO]],biasa1[NO],biasa1[JUMLAH])</f>
        <v>15</v>
      </c>
      <c r="N272" s="91" t="str">
        <f>LOOKUP(biasa2[[#This Row],[NO]],biasa1[NO],biasa1[SATUAN])</f>
        <v>1152 pc</v>
      </c>
    </row>
    <row r="273" spans="1:14" ht="20.100000000000001" customHeight="1">
      <c r="A273" s="87">
        <f>IF(biasa1[[#This Row],[JUMLAH]]&gt;0,COUNT(A$3:$A272)+1,"")</f>
        <v>268</v>
      </c>
      <c r="B273" s="88" t="s">
        <v>308</v>
      </c>
      <c r="C273" s="87">
        <f>IF(biasa1[[#This Row],[BARU]]="",biasa1[[#This Row],[JUMLAH AWAL]],biasa1[[#This Row],[BARU]])</f>
        <v>9</v>
      </c>
      <c r="D273" s="87" t="s">
        <v>122</v>
      </c>
      <c r="E273" s="87">
        <v>9</v>
      </c>
      <c r="F273" s="87"/>
      <c r="G2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3" s="90"/>
      <c r="I2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3" s="91">
        <f>LOOKUP(ROW(K273)-ROWS($K$1:$K$3),biasa1[NO])</f>
        <v>270</v>
      </c>
      <c r="L273" s="77" t="str">
        <f>LOOKUP(biasa2[[#This Row],[NO]],biasa1[NO],biasa1[NAMA])</f>
        <v>Bensia 908 (4)/ 909 (15)</v>
      </c>
      <c r="M273" s="91">
        <f>LOOKUP(biasa2[[#This Row],[NO]],biasa1[NO],biasa1[JUMLAH])</f>
        <v>19</v>
      </c>
      <c r="N273" s="91" t="str">
        <f>LOOKUP(biasa2[[#This Row],[NO]],biasa1[NO],biasa1[SATUAN])</f>
        <v>1152 pc</v>
      </c>
    </row>
    <row r="274" spans="1:14" ht="20.100000000000001" customHeight="1">
      <c r="A274" s="87">
        <f>IF(biasa1[[#This Row],[JUMLAH]]&gt;0,COUNT(A$3:$A273)+1,"")</f>
        <v>269</v>
      </c>
      <c r="B274" s="88" t="s">
        <v>309</v>
      </c>
      <c r="C274" s="87">
        <f>IF(biasa1[[#This Row],[BARU]]="",biasa1[[#This Row],[JUMLAH AWAL]],biasa1[[#This Row],[BARU]])</f>
        <v>15</v>
      </c>
      <c r="D274" s="87" t="s">
        <v>122</v>
      </c>
      <c r="E274" s="87">
        <v>15</v>
      </c>
      <c r="F274" s="87"/>
      <c r="G2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4" s="90"/>
      <c r="I2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4" s="91">
        <f>LOOKUP(ROW(K274)-ROWS($K$1:$K$3),biasa1[NO])</f>
        <v>271</v>
      </c>
      <c r="L274" s="77" t="str">
        <f>LOOKUP(biasa2[[#This Row],[NO]],biasa1[NO],biasa1[NAMA])</f>
        <v>Bensia 9935 pluit (42)</v>
      </c>
      <c r="M274" s="91">
        <f>LOOKUP(biasa2[[#This Row],[NO]],biasa1[NO],biasa1[JUMLAH])</f>
        <v>1</v>
      </c>
      <c r="N274" s="91" t="str">
        <f>LOOKUP(biasa2[[#This Row],[NO]],biasa1[NO],biasa1[SATUAN])</f>
        <v>48 box</v>
      </c>
    </row>
    <row r="275" spans="1:14" ht="20.100000000000001" customHeight="1">
      <c r="A275" s="87">
        <f>IF(biasa1[[#This Row],[JUMLAH]]&gt;0,COUNT(A$3:$A274)+1,"")</f>
        <v>270</v>
      </c>
      <c r="B275" s="88" t="s">
        <v>2576</v>
      </c>
      <c r="C275" s="87">
        <f>IF(biasa1[[#This Row],[BARU]]="",biasa1[[#This Row],[JUMLAH AWAL]],biasa1[[#This Row],[BARU]])</f>
        <v>19</v>
      </c>
      <c r="D275" s="87" t="s">
        <v>122</v>
      </c>
      <c r="E275" s="87">
        <v>19</v>
      </c>
      <c r="F275" s="87"/>
      <c r="G2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5" s="90"/>
      <c r="I2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5" s="91">
        <f>LOOKUP(ROW(K275)-ROWS($K$1:$K$3),biasa1[NO])</f>
        <v>272</v>
      </c>
      <c r="L275" s="77" t="str">
        <f>LOOKUP(biasa2[[#This Row],[NO]],biasa1[NO],biasa1[NAMA])</f>
        <v>Bensia 9938 Cermin Kaca (32)</v>
      </c>
      <c r="M275" s="91">
        <f>LOOKUP(biasa2[[#This Row],[NO]],biasa1[NO],biasa1[JUMLAH])</f>
        <v>6</v>
      </c>
      <c r="N275" s="91" t="str">
        <f>LOOKUP(biasa2[[#This Row],[NO]],biasa1[NO],biasa1[SATUAN])</f>
        <v>48 box</v>
      </c>
    </row>
    <row r="276" spans="1:14" ht="20.100000000000001" customHeight="1">
      <c r="A276" s="87">
        <f>IF(biasa1[[#This Row],[JUMLAH]]&gt;0,COUNT(A$3:$A275)+1,"")</f>
        <v>271</v>
      </c>
      <c r="B276" s="88" t="s">
        <v>310</v>
      </c>
      <c r="C276" s="87">
        <f>IF(biasa1[[#This Row],[BARU]]="",biasa1[[#This Row],[JUMLAH AWAL]],biasa1[[#This Row],[BARU]])</f>
        <v>1</v>
      </c>
      <c r="D276" s="87" t="s">
        <v>103</v>
      </c>
      <c r="E276" s="87">
        <v>1</v>
      </c>
      <c r="F276" s="87"/>
      <c r="G2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6" s="90"/>
      <c r="I2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6" s="91">
        <f>LOOKUP(ROW(K276)-ROWS($K$1:$K$3),biasa1[NO])</f>
        <v>273</v>
      </c>
      <c r="L276" s="77" t="str">
        <f>LOOKUP(biasa2[[#This Row],[NO]],biasa1[NO],biasa1[NAMA])</f>
        <v>Bensia 9939 A (Faktur) 32</v>
      </c>
      <c r="M276" s="91">
        <f>LOOKUP(biasa2[[#This Row],[NO]],biasa1[NO],biasa1[JUMLAH])</f>
        <v>9</v>
      </c>
      <c r="N276" s="91" t="str">
        <f>LOOKUP(biasa2[[#This Row],[NO]],biasa1[NO],biasa1[SATUAN])</f>
        <v>24 box</v>
      </c>
    </row>
    <row r="277" spans="1:14" ht="20.100000000000001" customHeight="1">
      <c r="A277" s="87">
        <f>IF(biasa1[[#This Row],[JUMLAH]]&gt;0,COUNT(A$3:$A276)+1,"")</f>
        <v>272</v>
      </c>
      <c r="B277" s="88" t="s">
        <v>311</v>
      </c>
      <c r="C277" s="87">
        <f>IF(biasa1[[#This Row],[BARU]]="",biasa1[[#This Row],[JUMLAH AWAL]],biasa1[[#This Row],[BARU]])</f>
        <v>6</v>
      </c>
      <c r="D277" s="87" t="s">
        <v>103</v>
      </c>
      <c r="E277" s="87">
        <v>6</v>
      </c>
      <c r="F277" s="87"/>
      <c r="G2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7" s="90"/>
      <c r="I2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7" s="91">
        <f>LOOKUP(ROW(K277)-ROWS($K$1:$K$3),biasa1[NO])</f>
        <v>274</v>
      </c>
      <c r="L277" s="77" t="str">
        <f>LOOKUP(biasa2[[#This Row],[NO]],biasa1[NO],biasa1[NAMA])</f>
        <v>Bensia 9939 Dadu (32)</v>
      </c>
      <c r="M277" s="91">
        <f>LOOKUP(biasa2[[#This Row],[NO]],biasa1[NO],biasa1[JUMLAH])</f>
        <v>5</v>
      </c>
      <c r="N277" s="91" t="str">
        <f>LOOKUP(biasa2[[#This Row],[NO]],biasa1[NO],biasa1[SATUAN])</f>
        <v>48 box</v>
      </c>
    </row>
    <row r="278" spans="1:14" ht="20.100000000000001" customHeight="1">
      <c r="A278" s="87">
        <f>IF(biasa1[[#This Row],[JUMLAH]]&gt;0,COUNT(A$3:$A277)+1,"")</f>
        <v>273</v>
      </c>
      <c r="B278" s="88" t="s">
        <v>312</v>
      </c>
      <c r="C278" s="87">
        <f>IF(biasa1[[#This Row],[BARU]]="",biasa1[[#This Row],[JUMLAH AWAL]],biasa1[[#This Row],[BARU]])</f>
        <v>9</v>
      </c>
      <c r="D278" s="87" t="s">
        <v>156</v>
      </c>
      <c r="E278" s="87">
        <v>9</v>
      </c>
      <c r="F278" s="87"/>
      <c r="G2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8" s="90"/>
      <c r="I2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8" s="91">
        <f>LOOKUP(ROW(K278)-ROWS($K$1:$K$3),biasa1[NO])</f>
        <v>275</v>
      </c>
      <c r="L278" s="77" t="str">
        <f>LOOKUP(biasa2[[#This Row],[NO]],biasa1[NO],biasa1[NAMA])</f>
        <v>Bensia BAEA 009 (1x50)</v>
      </c>
      <c r="M278" s="91">
        <f>LOOKUP(biasa2[[#This Row],[NO]],biasa1[NO],biasa1[JUMLAH])</f>
        <v>4</v>
      </c>
      <c r="N278" s="91" t="str">
        <f>LOOKUP(biasa2[[#This Row],[NO]],biasa1[NO],biasa1[SATUAN])</f>
        <v>48 box</v>
      </c>
    </row>
    <row r="279" spans="1:14" ht="20.100000000000001" customHeight="1">
      <c r="A279" s="87">
        <f>IF(biasa1[[#This Row],[JUMLAH]]&gt;0,COUNT(A$3:$A278)+1,"")</f>
        <v>274</v>
      </c>
      <c r="B279" s="88" t="s">
        <v>313</v>
      </c>
      <c r="C279" s="87">
        <f>IF(biasa1[[#This Row],[BARU]]="",biasa1[[#This Row],[JUMLAH AWAL]],biasa1[[#This Row],[BARU]])</f>
        <v>5</v>
      </c>
      <c r="D279" s="87" t="s">
        <v>103</v>
      </c>
      <c r="E279" s="87">
        <v>5</v>
      </c>
      <c r="F279" s="87"/>
      <c r="G2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9" s="90"/>
      <c r="I2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9" s="91">
        <f>LOOKUP(ROW(K279)-ROWS($K$1:$K$3),biasa1[NO])</f>
        <v>276</v>
      </c>
      <c r="L279" s="77" t="str">
        <f>LOOKUP(biasa2[[#This Row],[NO]],biasa1[NO],biasa1[NAMA])</f>
        <v>Bensia CYD3-1 Smile</v>
      </c>
      <c r="M279" s="91">
        <f>LOOKUP(biasa2[[#This Row],[NO]],biasa1[NO],biasa1[JUMLAH])</f>
        <v>6</v>
      </c>
      <c r="N279" s="91" t="str">
        <f>LOOKUP(biasa2[[#This Row],[NO]],biasa1[NO],biasa1[SATUAN])</f>
        <v>1200 set</v>
      </c>
    </row>
    <row r="280" spans="1:14" ht="20.100000000000001" customHeight="1">
      <c r="A280" s="87">
        <f>IF(biasa1[[#This Row],[JUMLAH]]&gt;0,COUNT(A$3:$A279)+1,"")</f>
        <v>275</v>
      </c>
      <c r="B280" s="88" t="s">
        <v>314</v>
      </c>
      <c r="C280" s="87">
        <f>IF(biasa1[[#This Row],[BARU]]="",biasa1[[#This Row],[JUMLAH AWAL]],biasa1[[#This Row],[BARU]])</f>
        <v>4</v>
      </c>
      <c r="D280" s="87" t="s">
        <v>103</v>
      </c>
      <c r="E280" s="87">
        <v>4</v>
      </c>
      <c r="F280" s="87"/>
      <c r="G2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0" s="90"/>
      <c r="I2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0" s="91">
        <f>LOOKUP(ROW(K280)-ROWS($K$1:$K$3),biasa1[NO])</f>
        <v>277</v>
      </c>
      <c r="L280" s="77" t="str">
        <f>LOOKUP(biasa2[[#This Row],[NO]],biasa1[NO],biasa1[NAMA])</f>
        <v>Bensia CYD3-5 Angel 0322</v>
      </c>
      <c r="M280" s="91">
        <f>LOOKUP(biasa2[[#This Row],[NO]],biasa1[NO],biasa1[JUMLAH])</f>
        <v>8</v>
      </c>
      <c r="N280" s="91" t="str">
        <f>LOOKUP(biasa2[[#This Row],[NO]],biasa1[NO],biasa1[SATUAN])</f>
        <v>1200 set</v>
      </c>
    </row>
    <row r="281" spans="1:14" ht="20.100000000000001" customHeight="1">
      <c r="A281" s="87">
        <f>IF(biasa1[[#This Row],[JUMLAH]]&gt;0,COUNT(A$3:$A280)+1,"")</f>
        <v>276</v>
      </c>
      <c r="B281" s="88" t="s">
        <v>315</v>
      </c>
      <c r="C281" s="87">
        <f>IF(biasa1[[#This Row],[BARU]]="",biasa1[[#This Row],[JUMLAH AWAL]],biasa1[[#This Row],[BARU]])</f>
        <v>6</v>
      </c>
      <c r="D281" s="87" t="s">
        <v>316</v>
      </c>
      <c r="E281" s="87">
        <v>6</v>
      </c>
      <c r="F281" s="87"/>
      <c r="G2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1" s="90"/>
      <c r="I2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1" s="91">
        <f>LOOKUP(ROW(K281)-ROWS($K$1:$K$3),biasa1[NO])</f>
        <v>278</v>
      </c>
      <c r="L281" s="77" t="str">
        <f>LOOKUP(biasa2[[#This Row],[NO]],biasa1[NO],biasa1[NAMA])</f>
        <v>Bensia Dadu SF 9939A</v>
      </c>
      <c r="M281" s="91">
        <f>LOOKUP(biasa2[[#This Row],[NO]],biasa1[NO],biasa1[JUMLAH])</f>
        <v>6</v>
      </c>
      <c r="N281" s="91" t="str">
        <f>LOOKUP(biasa2[[#This Row],[NO]],biasa1[NO],biasa1[SATUAN])</f>
        <v>24 box</v>
      </c>
    </row>
    <row r="282" spans="1:14" ht="20.100000000000001" customHeight="1">
      <c r="A282" s="87">
        <f>IF(biasa1[[#This Row],[JUMLAH]]&gt;0,COUNT(A$3:$A281)+1,"")</f>
        <v>277</v>
      </c>
      <c r="B282" s="88" t="s">
        <v>317</v>
      </c>
      <c r="C282" s="87">
        <f>IF(biasa1[[#This Row],[BARU]]="",biasa1[[#This Row],[JUMLAH AWAL]],biasa1[[#This Row],[BARU]])</f>
        <v>8</v>
      </c>
      <c r="D282" s="87" t="s">
        <v>316</v>
      </c>
      <c r="E282" s="87">
        <v>8</v>
      </c>
      <c r="F282" s="87"/>
      <c r="G2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2" s="90"/>
      <c r="I2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2" s="91">
        <f>LOOKUP(ROW(K282)-ROWS($K$1:$K$3),biasa1[NO])</f>
        <v>279</v>
      </c>
      <c r="L282" s="77" t="str">
        <f>LOOKUP(biasa2[[#This Row],[NO]],biasa1[NO],biasa1[NAMA])</f>
        <v>Bensia Dollar</v>
      </c>
      <c r="M282" s="91">
        <f>LOOKUP(biasa2[[#This Row],[NO]],biasa1[NO],biasa1[JUMLAH])</f>
        <v>1</v>
      </c>
      <c r="N282" s="91" t="str">
        <f>LOOKUP(biasa2[[#This Row],[NO]],biasa1[NO],biasa1[SATUAN])</f>
        <v>12 grs</v>
      </c>
    </row>
    <row r="283" spans="1:14" ht="20.100000000000001" customHeight="1">
      <c r="A283" s="87">
        <f>IF(biasa1[[#This Row],[JUMLAH]]&gt;0,COUNT(A$3:$A282)+1,"")</f>
        <v>278</v>
      </c>
      <c r="B283" s="88" t="s">
        <v>318</v>
      </c>
      <c r="C283" s="87">
        <f>IF(biasa1[[#This Row],[BARU]]="",biasa1[[#This Row],[JUMLAH AWAL]],biasa1[[#This Row],[BARU]])</f>
        <v>6</v>
      </c>
      <c r="D283" s="87" t="s">
        <v>156</v>
      </c>
      <c r="E283" s="87">
        <v>6</v>
      </c>
      <c r="F283" s="87"/>
      <c r="G2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3" s="90"/>
      <c r="I2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3" s="91">
        <f>LOOKUP(ROW(K283)-ROWS($K$1:$K$3),biasa1[NO])</f>
        <v>280</v>
      </c>
      <c r="L283" s="77" t="str">
        <f>LOOKUP(biasa2[[#This Row],[NO]],biasa1[NO],biasa1[NAMA])</f>
        <v>Bensia LT 1311 (30 pc) (36)</v>
      </c>
      <c r="M283" s="91">
        <f>LOOKUP(biasa2[[#This Row],[NO]],biasa1[NO],biasa1[JUMLAH])</f>
        <v>15</v>
      </c>
      <c r="N283" s="91" t="str">
        <f>LOOKUP(biasa2[[#This Row],[NO]],biasa1[NO],biasa1[SATUAN])</f>
        <v>30 box</v>
      </c>
    </row>
    <row r="284" spans="1:14" ht="20.100000000000001" customHeight="1">
      <c r="A284" s="87">
        <f>IF(biasa1[[#This Row],[JUMLAH]]&gt;0,COUNT(A$3:$A283)+1,"")</f>
        <v>279</v>
      </c>
      <c r="B284" s="88" t="s">
        <v>319</v>
      </c>
      <c r="C284" s="87">
        <f>IF(biasa1[[#This Row],[BARU]]="",biasa1[[#This Row],[JUMLAH AWAL]],biasa1[[#This Row],[BARU]])</f>
        <v>1</v>
      </c>
      <c r="D284" s="87" t="s">
        <v>320</v>
      </c>
      <c r="E284" s="87">
        <v>1</v>
      </c>
      <c r="F284" s="87"/>
      <c r="G2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4" s="90"/>
      <c r="I2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4" s="91">
        <f>LOOKUP(ROW(K284)-ROWS($K$1:$K$3),biasa1[NO])</f>
        <v>281</v>
      </c>
      <c r="L284" s="77" t="str">
        <f>LOOKUP(biasa2[[#This Row],[NO]],biasa1[NO],biasa1[NAMA])</f>
        <v>Bensia pluit 9925 A</v>
      </c>
      <c r="M284" s="91">
        <f>LOOKUP(biasa2[[#This Row],[NO]],biasa1[NO],biasa1[JUMLAH])</f>
        <v>1</v>
      </c>
      <c r="N284" s="91" t="str">
        <f>LOOKUP(biasa2[[#This Row],[NO]],biasa1[NO],biasa1[SATUAN])</f>
        <v>40 box</v>
      </c>
    </row>
    <row r="285" spans="1:14" ht="20.100000000000001" customHeight="1">
      <c r="A285" s="87">
        <f>IF(biasa1[[#This Row],[JUMLAH]]&gt;0,COUNT(A$3:$A284)+1,"")</f>
        <v>280</v>
      </c>
      <c r="B285" s="88" t="s">
        <v>321</v>
      </c>
      <c r="C285" s="87">
        <f>IF(biasa1[[#This Row],[BARU]]="",biasa1[[#This Row],[JUMLAH AWAL]],biasa1[[#This Row],[BARU]])</f>
        <v>15</v>
      </c>
      <c r="D285" s="87" t="s">
        <v>148</v>
      </c>
      <c r="E285" s="87">
        <v>15</v>
      </c>
      <c r="F285" s="87"/>
      <c r="G2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5" s="90"/>
      <c r="I2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5" s="91">
        <f>LOOKUP(ROW(K285)-ROWS($K$1:$K$3),biasa1[NO])</f>
        <v>282</v>
      </c>
      <c r="L285" s="77" t="str">
        <f>LOOKUP(biasa2[[#This Row],[NO]],biasa1[NO],biasa1[NAMA])</f>
        <v>Bensia SF 9925 A (Pluit 42 F)</v>
      </c>
      <c r="M285" s="91">
        <f>LOOKUP(biasa2[[#This Row],[NO]],biasa1[NO],biasa1[JUMLAH])</f>
        <v>5</v>
      </c>
      <c r="N285" s="91" t="str">
        <f>LOOKUP(biasa2[[#This Row],[NO]],biasa1[NO],biasa1[SATUAN])</f>
        <v>40 box</v>
      </c>
    </row>
    <row r="286" spans="1:14" ht="20.100000000000001" customHeight="1">
      <c r="A286" s="87">
        <f>IF(biasa1[[#This Row],[JUMLAH]]&gt;0,COUNT(A$3:$A285)+1,"")</f>
        <v>281</v>
      </c>
      <c r="B286" s="88" t="s">
        <v>322</v>
      </c>
      <c r="C286" s="87">
        <f>IF(biasa1[[#This Row],[BARU]]="",biasa1[[#This Row],[JUMLAH AWAL]],biasa1[[#This Row],[BARU]])</f>
        <v>1</v>
      </c>
      <c r="D286" s="87" t="s">
        <v>165</v>
      </c>
      <c r="E286" s="87">
        <v>1</v>
      </c>
      <c r="F286" s="87"/>
      <c r="G2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6" s="90"/>
      <c r="I2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6" s="91">
        <f>LOOKUP(ROW(K286)-ROWS($K$1:$K$3),biasa1[NO])</f>
        <v>283</v>
      </c>
      <c r="L286" s="77" t="str">
        <f>LOOKUP(biasa2[[#This Row],[NO]],biasa1[NO],biasa1[NAMA])</f>
        <v>Bensia SF 9925 B (Tangan 42 F)</v>
      </c>
      <c r="M286" s="91">
        <f>LOOKUP(biasa2[[#This Row],[NO]],biasa1[NO],biasa1[JUMLAH])</f>
        <v>7</v>
      </c>
      <c r="N286" s="91" t="str">
        <f>LOOKUP(biasa2[[#This Row],[NO]],biasa1[NO],biasa1[SATUAN])</f>
        <v>40 box</v>
      </c>
    </row>
    <row r="287" spans="1:14" ht="20.100000000000001" customHeight="1">
      <c r="A287" s="87">
        <f>IF(biasa1[[#This Row],[JUMLAH]]&gt;0,COUNT(A$3:$A286)+1,"")</f>
        <v>282</v>
      </c>
      <c r="B287" s="88" t="s">
        <v>323</v>
      </c>
      <c r="C287" s="87">
        <f>IF(biasa1[[#This Row],[BARU]]="",biasa1[[#This Row],[JUMLAH AWAL]],biasa1[[#This Row],[BARU]])</f>
        <v>5</v>
      </c>
      <c r="D287" s="87" t="s">
        <v>165</v>
      </c>
      <c r="E287" s="87">
        <v>5</v>
      </c>
      <c r="F287" s="87"/>
      <c r="G2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7" s="90"/>
      <c r="I2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7" s="91">
        <f>LOOKUP(ROW(K287)-ROWS($K$1:$K$3),biasa1[NO])</f>
        <v>284</v>
      </c>
      <c r="L287" s="77" t="str">
        <f>LOOKUP(biasa2[[#This Row],[NO]],biasa1[NO],biasa1[NAMA])</f>
        <v>Bensia SF 9925 C (Biasa)</v>
      </c>
      <c r="M287" s="91">
        <f>LOOKUP(biasa2[[#This Row],[NO]],biasa1[NO],biasa1[JUMLAH])</f>
        <v>1</v>
      </c>
      <c r="N287" s="91" t="str">
        <f>LOOKUP(biasa2[[#This Row],[NO]],biasa1[NO],biasa1[SATUAN])</f>
        <v>38 box</v>
      </c>
    </row>
    <row r="288" spans="1:14" ht="20.100000000000001" customHeight="1">
      <c r="A288" s="87">
        <f>IF(biasa1[[#This Row],[JUMLAH]]&gt;0,COUNT(A$3:$A287)+1,"")</f>
        <v>283</v>
      </c>
      <c r="B288" s="88" t="s">
        <v>324</v>
      </c>
      <c r="C288" s="87">
        <f>IF(biasa1[[#This Row],[BARU]]="",biasa1[[#This Row],[JUMLAH AWAL]],biasa1[[#This Row],[BARU]])</f>
        <v>7</v>
      </c>
      <c r="D288" s="87" t="s">
        <v>165</v>
      </c>
      <c r="E288" s="87">
        <v>7</v>
      </c>
      <c r="F288" s="87"/>
      <c r="G2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8" s="90"/>
      <c r="I2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8" s="91">
        <f>LOOKUP(ROW(K288)-ROWS($K$1:$K$3),biasa1[NO])</f>
        <v>285</v>
      </c>
      <c r="L288" s="77" t="str">
        <f>LOOKUP(biasa2[[#This Row],[NO]],biasa1[NO],biasa1[NAMA])</f>
        <v>Bensia SF 9925 C (Faktur)</v>
      </c>
      <c r="M288" s="91">
        <f>LOOKUP(biasa2[[#This Row],[NO]],biasa1[NO],biasa1[JUMLAH])</f>
        <v>10</v>
      </c>
      <c r="N288" s="91" t="str">
        <f>LOOKUP(biasa2[[#This Row],[NO]],biasa1[NO],biasa1[SATUAN])</f>
        <v>40 box</v>
      </c>
    </row>
    <row r="289" spans="1:14" ht="20.100000000000001" customHeight="1">
      <c r="A289" s="87">
        <f>IF(biasa1[[#This Row],[JUMLAH]]&gt;0,COUNT(A$3:$A288)+1,"")</f>
        <v>284</v>
      </c>
      <c r="B289" s="88" t="s">
        <v>325</v>
      </c>
      <c r="C289" s="87">
        <f>IF(biasa1[[#This Row],[BARU]]="",biasa1[[#This Row],[JUMLAH AWAL]],biasa1[[#This Row],[BARU]])</f>
        <v>1</v>
      </c>
      <c r="D289" s="87" t="s">
        <v>326</v>
      </c>
      <c r="E289" s="87">
        <v>1</v>
      </c>
      <c r="F289" s="87"/>
      <c r="G2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9" s="90"/>
      <c r="I2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9" s="91">
        <f>LOOKUP(ROW(K289)-ROWS($K$1:$K$3),biasa1[NO])</f>
        <v>286</v>
      </c>
      <c r="L289" s="77" t="str">
        <f>LOOKUP(biasa2[[#This Row],[NO]],biasa1[NO],biasa1[NAMA])</f>
        <v>Bensia SF 9925 C (Sendok 42 Biasa)</v>
      </c>
      <c r="M289" s="91">
        <f>LOOKUP(biasa2[[#This Row],[NO]],biasa1[NO],biasa1[JUMLAH])</f>
        <v>19</v>
      </c>
      <c r="N289" s="91" t="str">
        <f>LOOKUP(biasa2[[#This Row],[NO]],biasa1[NO],biasa1[SATUAN])</f>
        <v>40 box</v>
      </c>
    </row>
    <row r="290" spans="1:14" ht="20.100000000000001" customHeight="1">
      <c r="A290" s="87">
        <f>IF(biasa1[[#This Row],[JUMLAH]]&gt;0,COUNT(A$3:$A289)+1,"")</f>
        <v>285</v>
      </c>
      <c r="B290" s="88" t="s">
        <v>327</v>
      </c>
      <c r="C290" s="87">
        <f>IF(biasa1[[#This Row],[BARU]]="",biasa1[[#This Row],[JUMLAH AWAL]],biasa1[[#This Row],[BARU]])</f>
        <v>10</v>
      </c>
      <c r="D290" s="87" t="s">
        <v>165</v>
      </c>
      <c r="E290" s="87">
        <v>10</v>
      </c>
      <c r="F290" s="87"/>
      <c r="G2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0" s="90"/>
      <c r="I2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0" s="91">
        <f>LOOKUP(ROW(K290)-ROWS($K$1:$K$3),biasa1[NO])</f>
        <v>287</v>
      </c>
      <c r="L290" s="77" t="str">
        <f>LOOKUP(biasa2[[#This Row],[NO]],biasa1[NO],biasa1[NAMA])</f>
        <v>Bensia SF 9927 W (Kipas F)</v>
      </c>
      <c r="M290" s="91">
        <f>LOOKUP(biasa2[[#This Row],[NO]],biasa1[NO],biasa1[JUMLAH])</f>
        <v>2</v>
      </c>
      <c r="N290" s="91" t="str">
        <f>LOOKUP(biasa2[[#This Row],[NO]],biasa1[NO],biasa1[SATUAN])</f>
        <v>40 box</v>
      </c>
    </row>
    <row r="291" spans="1:14" ht="20.100000000000001" customHeight="1">
      <c r="A291" s="87">
        <f>IF(biasa1[[#This Row],[JUMLAH]]&gt;0,COUNT(A$3:$A290)+1,"")</f>
        <v>286</v>
      </c>
      <c r="B291" s="88" t="s">
        <v>328</v>
      </c>
      <c r="C291" s="87">
        <f>IF(biasa1[[#This Row],[BARU]]="",biasa1[[#This Row],[JUMLAH AWAL]],biasa1[[#This Row],[BARU]])</f>
        <v>19</v>
      </c>
      <c r="D291" s="87" t="s">
        <v>165</v>
      </c>
      <c r="E291" s="87">
        <v>19</v>
      </c>
      <c r="F291" s="87"/>
      <c r="G2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1" s="90"/>
      <c r="I2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1" s="91">
        <f>LOOKUP(ROW(K291)-ROWS($K$1:$K$3),biasa1[NO])</f>
        <v>288</v>
      </c>
      <c r="L291" s="77" t="str">
        <f>LOOKUP(biasa2[[#This Row],[NO]],biasa1[NO],biasa1[NAMA])</f>
        <v>Bensia ZC 105 pluit</v>
      </c>
      <c r="M291" s="91">
        <f>LOOKUP(biasa2[[#This Row],[NO]],biasa1[NO],biasa1[JUMLAH])</f>
        <v>5</v>
      </c>
      <c r="N291" s="91" t="str">
        <f>LOOKUP(biasa2[[#This Row],[NO]],biasa1[NO],biasa1[SATUAN])</f>
        <v>1728 pc</v>
      </c>
    </row>
    <row r="292" spans="1:14" ht="20.100000000000001" customHeight="1">
      <c r="A292" s="87">
        <f>IF(biasa1[[#This Row],[JUMLAH]]&gt;0,COUNT(A$3:$A291)+1,"")</f>
        <v>287</v>
      </c>
      <c r="B292" s="88" t="s">
        <v>329</v>
      </c>
      <c r="C292" s="87">
        <f>IF(biasa1[[#This Row],[BARU]]="",biasa1[[#This Row],[JUMLAH AWAL]],biasa1[[#This Row],[BARU]])</f>
        <v>2</v>
      </c>
      <c r="D292" s="87" t="s">
        <v>165</v>
      </c>
      <c r="E292" s="87">
        <v>2</v>
      </c>
      <c r="F292" s="87"/>
      <c r="G2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2" s="90"/>
      <c r="I2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2" s="91">
        <f>LOOKUP(ROW(K292)-ROWS($K$1:$K$3),biasa1[NO])</f>
        <v>289</v>
      </c>
      <c r="L292" s="77" t="str">
        <f>LOOKUP(biasa2[[#This Row],[NO]],biasa1[NO],biasa1[NAMA])</f>
        <v>Bensia ZC 131 Fan (30 Box) isi 48</v>
      </c>
      <c r="M292" s="91">
        <f>LOOKUP(biasa2[[#This Row],[NO]],biasa1[NO],biasa1[JUMLAH])</f>
        <v>24</v>
      </c>
      <c r="N292" s="91" t="str">
        <f>LOOKUP(biasa2[[#This Row],[NO]],biasa1[NO],biasa1[SATUAN])</f>
        <v>1728 pc</v>
      </c>
    </row>
    <row r="293" spans="1:14" ht="20.100000000000001" customHeight="1">
      <c r="A293" s="87">
        <f>IF(biasa1[[#This Row],[JUMLAH]]&gt;0,COUNT(A$3:$A292)+1,"")</f>
        <v>288</v>
      </c>
      <c r="B293" s="88" t="s">
        <v>330</v>
      </c>
      <c r="C293" s="87">
        <f>IF(biasa1[[#This Row],[BARU]]="",biasa1[[#This Row],[JUMLAH AWAL]],biasa1[[#This Row],[BARU]])</f>
        <v>5</v>
      </c>
      <c r="D293" s="87" t="s">
        <v>151</v>
      </c>
      <c r="E293" s="87">
        <v>5</v>
      </c>
      <c r="F293" s="87"/>
      <c r="G2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3" s="90"/>
      <c r="I2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3" s="91">
        <f>LOOKUP(ROW(K293)-ROWS($K$1:$K$3),biasa1[NO])</f>
        <v>290</v>
      </c>
      <c r="L293" s="77" t="str">
        <f>LOOKUP(biasa2[[#This Row],[NO]],biasa1[NO],biasa1[NAMA])</f>
        <v>Bensia ZC 9937 (50)</v>
      </c>
      <c r="M293" s="91">
        <f>LOOKUP(biasa2[[#This Row],[NO]],biasa1[NO],biasa1[JUMLAH])</f>
        <v>24</v>
      </c>
      <c r="N293" s="91" t="str">
        <f>LOOKUP(biasa2[[#This Row],[NO]],biasa1[NO],biasa1[SATUAN])</f>
        <v>72 box</v>
      </c>
    </row>
    <row r="294" spans="1:14" ht="20.100000000000001" customHeight="1">
      <c r="A294" s="87">
        <f>IF(biasa1[[#This Row],[JUMLAH]]&gt;0,COUNT(A$3:$A293)+1,"")</f>
        <v>289</v>
      </c>
      <c r="B294" s="88" t="s">
        <v>331</v>
      </c>
      <c r="C294" s="87">
        <f>IF(biasa1[[#This Row],[BARU]]="",biasa1[[#This Row],[JUMLAH AWAL]],biasa1[[#This Row],[BARU]])</f>
        <v>24</v>
      </c>
      <c r="D294" s="87" t="s">
        <v>151</v>
      </c>
      <c r="E294" s="87">
        <v>24</v>
      </c>
      <c r="F294" s="87"/>
      <c r="G2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4" s="90"/>
      <c r="I2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4" s="91">
        <f>LOOKUP(ROW(K294)-ROWS($K$1:$K$3),biasa1[NO])</f>
        <v>291</v>
      </c>
      <c r="L294" s="77" t="str">
        <f>LOOKUP(biasa2[[#This Row],[NO]],biasa1[NO],biasa1[NAMA])</f>
        <v>Binder note/ memo batik T(76)</v>
      </c>
      <c r="M294" s="91">
        <f>LOOKUP(biasa2[[#This Row],[NO]],biasa1[NO],biasa1[JUMLAH])</f>
        <v>12</v>
      </c>
      <c r="N294" s="91" t="str">
        <f>LOOKUP(biasa2[[#This Row],[NO]],biasa1[NO],biasa1[SATUAN])</f>
        <v>384 pc</v>
      </c>
    </row>
    <row r="295" spans="1:14" ht="20.100000000000001" customHeight="1">
      <c r="A295" s="87">
        <f>IF(biasa1[[#This Row],[JUMLAH]]&gt;0,COUNT(A$3:$A294)+1,"")</f>
        <v>290</v>
      </c>
      <c r="B295" s="88" t="s">
        <v>332</v>
      </c>
      <c r="C295" s="87">
        <f>IF(biasa1[[#This Row],[BARU]]="",biasa1[[#This Row],[JUMLAH AWAL]],biasa1[[#This Row],[BARU]])</f>
        <v>24</v>
      </c>
      <c r="D295" s="87" t="s">
        <v>233</v>
      </c>
      <c r="E295" s="87">
        <v>24</v>
      </c>
      <c r="F295" s="87"/>
      <c r="G2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5" s="90"/>
      <c r="I2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5" s="91">
        <f>LOOKUP(ROW(K295)-ROWS($K$1:$K$3),biasa1[NO])</f>
        <v>292</v>
      </c>
      <c r="L295" s="77" t="str">
        <f>LOOKUP(biasa2[[#This Row],[NO]],biasa1[NO],biasa1[NAMA])</f>
        <v>Bk Diary 1273</v>
      </c>
      <c r="M295" s="91">
        <f>LOOKUP(biasa2[[#This Row],[NO]],biasa1[NO],biasa1[JUMLAH])</f>
        <v>1</v>
      </c>
      <c r="N295" s="91" t="str">
        <f>LOOKUP(biasa2[[#This Row],[NO]],biasa1[NO],biasa1[SATUAN])</f>
        <v>300 pc</v>
      </c>
    </row>
    <row r="296" spans="1:14" ht="20.100000000000001" customHeight="1">
      <c r="A296" s="87">
        <f>IF(biasa1[[#This Row],[JUMLAH]]&gt;0,COUNT(A$3:$A295)+1,"")</f>
        <v>291</v>
      </c>
      <c r="B296" s="88" t="s">
        <v>2577</v>
      </c>
      <c r="C296" s="87">
        <f>IF(biasa1[[#This Row],[BARU]]="",biasa1[[#This Row],[JUMLAH AWAL]],biasa1[[#This Row],[BARU]])</f>
        <v>12</v>
      </c>
      <c r="D296" s="87" t="s">
        <v>333</v>
      </c>
      <c r="E296" s="87">
        <v>12</v>
      </c>
      <c r="F296" s="87"/>
      <c r="G2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6" s="90"/>
      <c r="I2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6" s="91">
        <f>LOOKUP(ROW(K296)-ROWS($K$1:$K$3),biasa1[NO])</f>
        <v>293</v>
      </c>
      <c r="L296" s="77" t="str">
        <f>LOOKUP(biasa2[[#This Row],[NO]],biasa1[NO],biasa1[NAMA])</f>
        <v>Bk Diary 1277</v>
      </c>
      <c r="M296" s="91">
        <f>LOOKUP(biasa2[[#This Row],[NO]],biasa1[NO],biasa1[JUMLAH])</f>
        <v>2</v>
      </c>
      <c r="N296" s="91" t="str">
        <f>LOOKUP(biasa2[[#This Row],[NO]],biasa1[NO],biasa1[SATUAN])</f>
        <v>300 pc</v>
      </c>
    </row>
    <row r="297" spans="1:14" ht="20.100000000000001" customHeight="1">
      <c r="A297" s="87">
        <f>IF(biasa1[[#This Row],[JUMLAH]]&gt;0,COUNT(A$3:$A296)+1,"")</f>
        <v>292</v>
      </c>
      <c r="B297" s="88" t="s">
        <v>334</v>
      </c>
      <c r="C297" s="87">
        <f>IF(biasa1[[#This Row],[BARU]]="",biasa1[[#This Row],[JUMLAH AWAL]],biasa1[[#This Row],[BARU]])</f>
        <v>1</v>
      </c>
      <c r="D297" s="87" t="s">
        <v>54</v>
      </c>
      <c r="E297" s="87">
        <v>1</v>
      </c>
      <c r="F297" s="87"/>
      <c r="G2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7" s="90"/>
      <c r="I2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7" s="91">
        <f>LOOKUP(ROW(K297)-ROWS($K$1:$K$3),biasa1[NO])</f>
        <v>294</v>
      </c>
      <c r="L297" s="77" t="str">
        <f>LOOKUP(biasa2[[#This Row],[NO]],biasa1[NO],biasa1[NAMA])</f>
        <v>Bk mewarnai &amp; cerita miring</v>
      </c>
      <c r="M297" s="91">
        <f>LOOKUP(biasa2[[#This Row],[NO]],biasa1[NO],biasa1[JUMLAH])</f>
        <v>32</v>
      </c>
      <c r="N297" s="91" t="str">
        <f>LOOKUP(biasa2[[#This Row],[NO]],biasa1[NO],biasa1[SATUAN])</f>
        <v>128 ls</v>
      </c>
    </row>
    <row r="298" spans="1:14" ht="20.100000000000001" customHeight="1">
      <c r="A298" s="87">
        <f>IF(biasa1[[#This Row],[JUMLAH]]&gt;0,COUNT(A$3:$A297)+1,"")</f>
        <v>293</v>
      </c>
      <c r="B298" s="88" t="s">
        <v>335</v>
      </c>
      <c r="C298" s="87">
        <f>IF(biasa1[[#This Row],[BARU]]="",biasa1[[#This Row],[JUMLAH AWAL]],biasa1[[#This Row],[BARU]])</f>
        <v>2</v>
      </c>
      <c r="D298" s="87" t="s">
        <v>54</v>
      </c>
      <c r="E298" s="87">
        <v>2</v>
      </c>
      <c r="F298" s="87"/>
      <c r="G2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8" s="90"/>
      <c r="I2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8" s="91">
        <f>LOOKUP(ROW(K298)-ROWS($K$1:$K$3),biasa1[NO])</f>
        <v>295</v>
      </c>
      <c r="L298" s="77" t="str">
        <f>LOOKUP(biasa2[[#This Row],[NO]],biasa1[NO],biasa1[NAMA])</f>
        <v>Bk mewarnai 21x29 B</v>
      </c>
      <c r="M298" s="91">
        <f>LOOKUP(biasa2[[#This Row],[NO]],biasa1[NO],biasa1[JUMLAH])</f>
        <v>5</v>
      </c>
      <c r="N298" s="91" t="str">
        <f>LOOKUP(biasa2[[#This Row],[NO]],biasa1[NO],biasa1[SATUAN])</f>
        <v>600 pc</v>
      </c>
    </row>
    <row r="299" spans="1:14" ht="20.100000000000001" customHeight="1">
      <c r="A299" s="87">
        <f>IF(biasa1[[#This Row],[JUMLAH]]&gt;0,COUNT(A$3:$A298)+1,"")</f>
        <v>294</v>
      </c>
      <c r="B299" s="88" t="s">
        <v>336</v>
      </c>
      <c r="C299" s="87">
        <f>IF(biasa1[[#This Row],[BARU]]="",biasa1[[#This Row],[JUMLAH AWAL]],biasa1[[#This Row],[BARU]])</f>
        <v>32</v>
      </c>
      <c r="D299" s="87" t="s">
        <v>212</v>
      </c>
      <c r="E299" s="87">
        <v>32</v>
      </c>
      <c r="F299" s="87"/>
      <c r="G2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9" s="90"/>
      <c r="I2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9" s="91">
        <f>LOOKUP(ROW(K299)-ROWS($K$1:$K$3),biasa1[NO])</f>
        <v>296</v>
      </c>
      <c r="L299" s="77" t="str">
        <f>LOOKUP(biasa2[[#This Row],[NO]],biasa1[NO],biasa1[NAMA])</f>
        <v>Bk mewarnai A5/ Full color</v>
      </c>
      <c r="M299" s="91">
        <f>LOOKUP(biasa2[[#This Row],[NO]],biasa1[NO],biasa1[JUMLAH])</f>
        <v>2</v>
      </c>
      <c r="N299" s="91" t="str">
        <f>LOOKUP(biasa2[[#This Row],[NO]],biasa1[NO],biasa1[SATUAN])</f>
        <v>480 pc</v>
      </c>
    </row>
    <row r="300" spans="1:14" ht="20.100000000000001" customHeight="1">
      <c r="A300" s="87">
        <f>IF(biasa1[[#This Row],[JUMLAH]]&gt;0,COUNT(A$3:$A299)+1,"")</f>
        <v>295</v>
      </c>
      <c r="B300" s="88" t="s">
        <v>337</v>
      </c>
      <c r="C300" s="87">
        <f>IF(biasa1[[#This Row],[BARU]]="",biasa1[[#This Row],[JUMLAH AWAL]],biasa1[[#This Row],[BARU]])</f>
        <v>5</v>
      </c>
      <c r="D300" s="87" t="s">
        <v>93</v>
      </c>
      <c r="E300" s="87">
        <v>5</v>
      </c>
      <c r="F300" s="87"/>
      <c r="G3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0" s="90"/>
      <c r="I3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0" s="91">
        <f>LOOKUP(ROW(K300)-ROWS($K$1:$K$3),biasa1[NO])</f>
        <v>297</v>
      </c>
      <c r="L300" s="77" t="str">
        <f>LOOKUP(biasa2[[#This Row],[NO]],biasa1[NO],biasa1[NAMA])</f>
        <v>Bk mewarnai ART 8 design (32x50)</v>
      </c>
      <c r="M300" s="91">
        <f>LOOKUP(biasa2[[#This Row],[NO]],biasa1[NO],biasa1[JUMLAH])</f>
        <v>23</v>
      </c>
      <c r="N300" s="91" t="str">
        <f>LOOKUP(biasa2[[#This Row],[NO]],biasa1[NO],biasa1[SATUAN])</f>
        <v>1600 pc</v>
      </c>
    </row>
    <row r="301" spans="1:14" ht="20.100000000000001" customHeight="1">
      <c r="A301" s="87">
        <f>IF(biasa1[[#This Row],[JUMLAH]]&gt;0,COUNT(A$3:$A300)+1,"")</f>
        <v>296</v>
      </c>
      <c r="B301" s="88" t="s">
        <v>338</v>
      </c>
      <c r="C301" s="87">
        <f>IF(biasa1[[#This Row],[BARU]]="",biasa1[[#This Row],[JUMLAH AWAL]],biasa1[[#This Row],[BARU]])</f>
        <v>2</v>
      </c>
      <c r="D301" s="87" t="s">
        <v>230</v>
      </c>
      <c r="E301" s="87">
        <v>2</v>
      </c>
      <c r="F301" s="87"/>
      <c r="G3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1" s="90"/>
      <c r="I3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1" s="91">
        <f>LOOKUP(ROW(K301)-ROWS($K$1:$K$3),biasa1[NO])</f>
        <v>298</v>
      </c>
      <c r="L301" s="77" t="str">
        <f>LOOKUP(biasa2[[#This Row],[NO]],biasa1[NO],biasa1[NAMA])</f>
        <v>Bk mewarnai ART A4 (8 design)</v>
      </c>
      <c r="M301" s="91">
        <f>LOOKUP(biasa2[[#This Row],[NO]],biasa1[NO],biasa1[JUMLAH])</f>
        <v>8</v>
      </c>
      <c r="N301" s="91">
        <f>LOOKUP(biasa2[[#This Row],[NO]],biasa1[NO],biasa1[SATUAN])</f>
        <v>600</v>
      </c>
    </row>
    <row r="302" spans="1:14" ht="20.100000000000001" customHeight="1">
      <c r="A302" s="87">
        <f>IF(biasa1[[#This Row],[JUMLAH]]&gt;0,COUNT(A$3:$A301)+1,"")</f>
        <v>297</v>
      </c>
      <c r="B302" s="88" t="s">
        <v>339</v>
      </c>
      <c r="C302" s="87">
        <f>IF(biasa1[[#This Row],[BARU]]="",biasa1[[#This Row],[JUMLAH AWAL]],biasa1[[#This Row],[BARU]])</f>
        <v>23</v>
      </c>
      <c r="D302" s="87" t="s">
        <v>340</v>
      </c>
      <c r="E302" s="87">
        <v>23</v>
      </c>
      <c r="F302" s="87"/>
      <c r="G3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2" s="90"/>
      <c r="I3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2" s="91">
        <f>LOOKUP(ROW(K302)-ROWS($K$1:$K$3),biasa1[NO])</f>
        <v>299</v>
      </c>
      <c r="L302" s="77" t="str">
        <f>LOOKUP(biasa2[[#This Row],[NO]],biasa1[NO],biasa1[NAMA])</f>
        <v>Bk mewarnai BT 21</v>
      </c>
      <c r="M302" s="91">
        <f>LOOKUP(biasa2[[#This Row],[NO]],biasa1[NO],biasa1[JUMLAH])</f>
        <v>3</v>
      </c>
      <c r="N302" s="91">
        <f>LOOKUP(biasa2[[#This Row],[NO]],biasa1[NO],biasa1[SATUAN])</f>
        <v>600</v>
      </c>
    </row>
    <row r="303" spans="1:14" ht="20.100000000000001" customHeight="1">
      <c r="A303" s="87">
        <f>IF(biasa1[[#This Row],[JUMLAH]]&gt;0,COUNT(A$3:$A302)+1,"")</f>
        <v>298</v>
      </c>
      <c r="B303" s="88" t="s">
        <v>341</v>
      </c>
      <c r="C303" s="87">
        <f>IF(biasa1[[#This Row],[BARU]]="",biasa1[[#This Row],[JUMLAH AWAL]],biasa1[[#This Row],[BARU]])</f>
        <v>8</v>
      </c>
      <c r="D303" s="87">
        <v>600</v>
      </c>
      <c r="E303" s="87">
        <v>8</v>
      </c>
      <c r="F303" s="87"/>
      <c r="G3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3" s="90"/>
      <c r="I3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3" s="91">
        <f>LOOKUP(ROW(K303)-ROWS($K$1:$K$3),biasa1[NO])</f>
        <v>300</v>
      </c>
      <c r="L303" s="77" t="str">
        <f>LOOKUP(biasa2[[#This Row],[NO]],biasa1[NO],biasa1[NAMA])</f>
        <v>Bk mewarnai HTL 600-650</v>
      </c>
      <c r="M303" s="91">
        <f>LOOKUP(biasa2[[#This Row],[NO]],biasa1[NO],biasa1[JUMLAH])</f>
        <v>2</v>
      </c>
      <c r="N303" s="91" t="str">
        <f>LOOKUP(biasa2[[#This Row],[NO]],biasa1[NO],biasa1[SATUAN])</f>
        <v>160 ls</v>
      </c>
    </row>
    <row r="304" spans="1:14" ht="20.100000000000001" customHeight="1">
      <c r="A304" s="87">
        <f>IF(biasa1[[#This Row],[JUMLAH]]&gt;0,COUNT(A$3:$A303)+1,"")</f>
        <v>299</v>
      </c>
      <c r="B304" s="88" t="s">
        <v>342</v>
      </c>
      <c r="C304" s="87">
        <f>IF(biasa1[[#This Row],[BARU]]="",biasa1[[#This Row],[JUMLAH AWAL]],biasa1[[#This Row],[BARU]])</f>
        <v>3</v>
      </c>
      <c r="D304" s="87">
        <v>600</v>
      </c>
      <c r="E304" s="87">
        <v>3</v>
      </c>
      <c r="F304" s="87"/>
      <c r="G3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4" s="90"/>
      <c r="I3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4" s="91">
        <f>LOOKUP(ROW(K304)-ROWS($K$1:$K$3),biasa1[NO])</f>
        <v>301</v>
      </c>
      <c r="L304" s="77" t="str">
        <f>LOOKUP(biasa2[[#This Row],[NO]],biasa1[NO],biasa1[NAMA])</f>
        <v>Bk mewarnai jumbo 4 seri IF</v>
      </c>
      <c r="M304" s="91">
        <f>LOOKUP(biasa2[[#This Row],[NO]],biasa1[NO],biasa1[JUMLAH])</f>
        <v>3</v>
      </c>
      <c r="N304" s="91">
        <f>LOOKUP(biasa2[[#This Row],[NO]],biasa1[NO],biasa1[SATUAN])</f>
        <v>600</v>
      </c>
    </row>
    <row r="305" spans="1:14" ht="20.100000000000001" customHeight="1">
      <c r="A305" s="87">
        <f>IF(biasa1[[#This Row],[JUMLAH]]&gt;0,COUNT(A$3:$A304)+1,"")</f>
        <v>300</v>
      </c>
      <c r="B305" s="88" t="s">
        <v>343</v>
      </c>
      <c r="C305" s="87">
        <f>IF(biasa1[[#This Row],[BARU]]="",biasa1[[#This Row],[JUMLAH AWAL]],biasa1[[#This Row],[BARU]])</f>
        <v>2</v>
      </c>
      <c r="D305" s="87" t="s">
        <v>344</v>
      </c>
      <c r="E305" s="87">
        <v>2</v>
      </c>
      <c r="F305" s="87"/>
      <c r="G3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5" s="90"/>
      <c r="I3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5" s="91">
        <f>LOOKUP(ROW(K305)-ROWS($K$1:$K$3),biasa1[NO])</f>
        <v>302</v>
      </c>
      <c r="L305" s="77" t="str">
        <f>LOOKUP(biasa2[[#This Row],[NO]],biasa1[NO],biasa1[NAMA])</f>
        <v>Bk mewarnai jumbo kode 8A4-1</v>
      </c>
      <c r="M305" s="91">
        <f>LOOKUP(biasa2[[#This Row],[NO]],biasa1[NO],biasa1[JUMLAH])</f>
        <v>3</v>
      </c>
      <c r="N305" s="91" t="str">
        <f>LOOKUP(biasa2[[#This Row],[NO]],biasa1[NO],biasa1[SATUAN])</f>
        <v>1200 pc</v>
      </c>
    </row>
    <row r="306" spans="1:14" ht="20.100000000000001" customHeight="1">
      <c r="A306" s="87">
        <f>IF(biasa1[[#This Row],[JUMLAH]]&gt;0,COUNT(A$3:$A305)+1,"")</f>
        <v>301</v>
      </c>
      <c r="B306" s="88" t="s">
        <v>345</v>
      </c>
      <c r="C306" s="87">
        <f>IF(biasa1[[#This Row],[BARU]]="",biasa1[[#This Row],[JUMLAH AWAL]],biasa1[[#This Row],[BARU]])</f>
        <v>3</v>
      </c>
      <c r="D306" s="87">
        <v>600</v>
      </c>
      <c r="E306" s="87">
        <v>3</v>
      </c>
      <c r="F306" s="87"/>
      <c r="G3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6" s="90"/>
      <c r="I3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6" s="91">
        <f>LOOKUP(ROW(K306)-ROWS($K$1:$K$3),biasa1[NO])</f>
        <v>303</v>
      </c>
      <c r="L306" s="77" t="str">
        <f>LOOKUP(biasa2[[#This Row],[NO]],biasa1[NO],biasa1[NAMA])</f>
        <v>Bk Spiral Gliter Happy Cherub G-12 (1 Pk=6)/ A-017 polos</v>
      </c>
      <c r="M306" s="91">
        <f>LOOKUP(biasa2[[#This Row],[NO]],biasa1[NO],biasa1[JUMLAH])</f>
        <v>6</v>
      </c>
      <c r="N306" s="91" t="str">
        <f>LOOKUP(biasa2[[#This Row],[NO]],biasa1[NO],biasa1[SATUAN])</f>
        <v>30 ls</v>
      </c>
    </row>
    <row r="307" spans="1:14" ht="20.100000000000001" customHeight="1">
      <c r="A307" s="87">
        <f>IF(biasa1[[#This Row],[JUMLAH]]&gt;0,COUNT(A$3:$A306)+1,"")</f>
        <v>302</v>
      </c>
      <c r="B307" s="93" t="s">
        <v>2578</v>
      </c>
      <c r="C307" s="94">
        <f>IF(biasa1[[#This Row],[BARU]]="",biasa1[[#This Row],[JUMLAH AWAL]],biasa1[[#This Row],[BARU]])</f>
        <v>3</v>
      </c>
      <c r="D307" s="94" t="s">
        <v>29</v>
      </c>
      <c r="E307" s="94">
        <v>3</v>
      </c>
      <c r="F307" s="87"/>
      <c r="G3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7" s="90"/>
      <c r="I3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7" s="91">
        <f>LOOKUP(ROW(K307)-ROWS($K$1:$K$3),biasa1[NO])</f>
        <v>304</v>
      </c>
      <c r="L307" s="77" t="str">
        <f>LOOKUP(biasa2[[#This Row],[NO]],biasa1[NO],biasa1[NAMA])</f>
        <v>Bk Spiral X-019 MM Gliter(3)/ 052 Hk(5)</v>
      </c>
      <c r="M307" s="91">
        <f>LOOKUP(biasa2[[#This Row],[NO]],biasa1[NO],biasa1[JUMLAH])</f>
        <v>8</v>
      </c>
      <c r="N307" s="91" t="str">
        <f>LOOKUP(biasa2[[#This Row],[NO]],biasa1[NO],biasa1[SATUAN])</f>
        <v>400 pc</v>
      </c>
    </row>
    <row r="308" spans="1:14" ht="20.100000000000001" customHeight="1">
      <c r="A308" s="87">
        <f>IF(biasa1[[#This Row],[JUMLAH]]&gt;0,COUNT(A$3:$A307)+1,"")</f>
        <v>303</v>
      </c>
      <c r="B308" s="88" t="s">
        <v>346</v>
      </c>
      <c r="C308" s="87">
        <f>IF(biasa1[[#This Row],[BARU]]="",biasa1[[#This Row],[JUMLAH AWAL]],biasa1[[#This Row],[BARU]])</f>
        <v>6</v>
      </c>
      <c r="D308" s="87" t="s">
        <v>83</v>
      </c>
      <c r="E308" s="87">
        <v>6</v>
      </c>
      <c r="F308" s="87"/>
      <c r="G3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8" s="90"/>
      <c r="I3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8" s="91">
        <f>LOOKUP(ROW(K308)-ROWS($K$1:$K$3),biasa1[NO])</f>
        <v>305</v>
      </c>
      <c r="L308" s="77" t="str">
        <f>LOOKUP(biasa2[[#This Row],[NO]],biasa1[NO],biasa1[NAMA])</f>
        <v>Bk Spiral X-053 MM timbul</v>
      </c>
      <c r="M308" s="91">
        <f>LOOKUP(biasa2[[#This Row],[NO]],biasa1[NO],biasa1[JUMLAH])</f>
        <v>2</v>
      </c>
      <c r="N308" s="91" t="str">
        <f>LOOKUP(biasa2[[#This Row],[NO]],biasa1[NO],biasa1[SATUAN])</f>
        <v>400 pc</v>
      </c>
    </row>
    <row r="309" spans="1:14" ht="20.100000000000001" customHeight="1">
      <c r="A309" s="87">
        <f>IF(biasa1[[#This Row],[JUMLAH]]&gt;0,COUNT(A$3:$A308)+1,"")</f>
        <v>304</v>
      </c>
      <c r="B309" s="88" t="s">
        <v>347</v>
      </c>
      <c r="C309" s="87">
        <f>IF(biasa1[[#This Row],[BARU]]="",biasa1[[#This Row],[JUMLAH AWAL]],biasa1[[#This Row],[BARU]])</f>
        <v>8</v>
      </c>
      <c r="D309" s="87" t="s">
        <v>67</v>
      </c>
      <c r="E309" s="87">
        <v>8</v>
      </c>
      <c r="F309" s="87"/>
      <c r="G3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9" s="90"/>
      <c r="I3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9" s="91">
        <f>LOOKUP(ROW(K309)-ROWS($K$1:$K$3),biasa1[NO])</f>
        <v>306</v>
      </c>
      <c r="L309" s="77" t="str">
        <f>LOOKUP(biasa2[[#This Row],[NO]],biasa1[NO],biasa1[NAMA])</f>
        <v>Bk/ Diary 1047</v>
      </c>
      <c r="M309" s="91">
        <f>LOOKUP(biasa2[[#This Row],[NO]],biasa1[NO],biasa1[JUMLAH])</f>
        <v>1</v>
      </c>
      <c r="N309" s="91">
        <f>LOOKUP(biasa2[[#This Row],[NO]],biasa1[NO],biasa1[SATUAN])</f>
        <v>0</v>
      </c>
    </row>
    <row r="310" spans="1:14" ht="20.100000000000001" customHeight="1">
      <c r="A310" s="87">
        <f>IF(biasa1[[#This Row],[JUMLAH]]&gt;0,COUNT(A$3:$A309)+1,"")</f>
        <v>305</v>
      </c>
      <c r="B310" s="88" t="s">
        <v>348</v>
      </c>
      <c r="C310" s="87">
        <f>IF(biasa1[[#This Row],[BARU]]="",biasa1[[#This Row],[JUMLAH AWAL]],biasa1[[#This Row],[BARU]])</f>
        <v>2</v>
      </c>
      <c r="D310" s="87" t="s">
        <v>67</v>
      </c>
      <c r="E310" s="87">
        <v>2</v>
      </c>
      <c r="F310" s="87"/>
      <c r="G3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0" s="90"/>
      <c r="I3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0" s="91">
        <f>LOOKUP(ROW(K310)-ROWS($K$1:$K$3),biasa1[NO])</f>
        <v>307</v>
      </c>
      <c r="L310" s="77" t="str">
        <f>LOOKUP(biasa2[[#This Row],[NO]],biasa1[NO],biasa1[NAMA])</f>
        <v>Bk/ NB A 318B(1)</v>
      </c>
      <c r="M310" s="91">
        <f>LOOKUP(biasa2[[#This Row],[NO]],biasa1[NO],biasa1[JUMLAH])</f>
        <v>1</v>
      </c>
      <c r="N310" s="91" t="str">
        <f>LOOKUP(biasa2[[#This Row],[NO]],biasa1[NO],biasa1[SATUAN])</f>
        <v>120 pc</v>
      </c>
    </row>
    <row r="311" spans="1:14" ht="20.100000000000001" customHeight="1">
      <c r="A311" s="87">
        <f>IF(biasa1[[#This Row],[JUMLAH]]&gt;0,COUNT(A$3:$A310)+1,"")</f>
        <v>306</v>
      </c>
      <c r="B311" s="88" t="s">
        <v>349</v>
      </c>
      <c r="C311" s="87">
        <f>IF(biasa1[[#This Row],[BARU]]="",biasa1[[#This Row],[JUMLAH AWAL]],biasa1[[#This Row],[BARU]])</f>
        <v>1</v>
      </c>
      <c r="D311" s="87"/>
      <c r="E311" s="87">
        <v>1</v>
      </c>
      <c r="F311" s="87"/>
      <c r="G3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1" s="90"/>
      <c r="I3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1" s="91">
        <f>LOOKUP(ROW(K311)-ROWS($K$1:$K$3),biasa1[NO])</f>
        <v>308</v>
      </c>
      <c r="L311" s="77" t="str">
        <f>LOOKUP(biasa2[[#This Row],[NO]],biasa1[NO],biasa1[NAMA])</f>
        <v>Bk/ NB A 326K(5)/ A 343K(1)</v>
      </c>
      <c r="M311" s="91">
        <f>LOOKUP(biasa2[[#This Row],[NO]],biasa1[NO],biasa1[JUMLAH])</f>
        <v>6</v>
      </c>
      <c r="N311" s="91" t="str">
        <f>LOOKUP(biasa2[[#This Row],[NO]],biasa1[NO],biasa1[SATUAN])</f>
        <v>180 pc</v>
      </c>
    </row>
    <row r="312" spans="1:14" ht="20.100000000000001" customHeight="1">
      <c r="A312" s="87">
        <f>IF(biasa1[[#This Row],[JUMLAH]]&gt;0,COUNT(A$3:$A311)+1,"")</f>
        <v>307</v>
      </c>
      <c r="B312" s="88" t="s">
        <v>350</v>
      </c>
      <c r="C312" s="87">
        <f>IF(biasa1[[#This Row],[BARU]]="",biasa1[[#This Row],[JUMLAH AWAL]],biasa1[[#This Row],[BARU]])</f>
        <v>1</v>
      </c>
      <c r="D312" s="87" t="s">
        <v>188</v>
      </c>
      <c r="E312" s="87">
        <v>1</v>
      </c>
      <c r="F312" s="87"/>
      <c r="G3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2" s="90"/>
      <c r="I3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2" s="91">
        <f>LOOKUP(ROW(K312)-ROWS($K$1:$K$3),biasa1[NO])</f>
        <v>309</v>
      </c>
      <c r="L312" s="77" t="str">
        <f>LOOKUP(biasa2[[#This Row],[NO]],biasa1[NO],biasa1[NAMA])</f>
        <v>Bk/ NB A 331B</v>
      </c>
      <c r="M312" s="91">
        <f>LOOKUP(biasa2[[#This Row],[NO]],biasa1[NO],biasa1[JUMLAH])</f>
        <v>3</v>
      </c>
      <c r="N312" s="91" t="str">
        <f>LOOKUP(biasa2[[#This Row],[NO]],biasa1[NO],biasa1[SATUAN])</f>
        <v>120 pc</v>
      </c>
    </row>
    <row r="313" spans="1:14" ht="20.100000000000001" customHeight="1">
      <c r="A313" s="87">
        <f>IF(biasa1[[#This Row],[JUMLAH]]&gt;0,COUNT(A$3:$A312)+1,"")</f>
        <v>308</v>
      </c>
      <c r="B313" s="88" t="s">
        <v>351</v>
      </c>
      <c r="C313" s="87">
        <f>IF(biasa1[[#This Row],[BARU]]="",biasa1[[#This Row],[JUMLAH AWAL]],biasa1[[#This Row],[BARU]])</f>
        <v>6</v>
      </c>
      <c r="D313" s="87" t="s">
        <v>190</v>
      </c>
      <c r="E313" s="87">
        <v>6</v>
      </c>
      <c r="F313" s="87"/>
      <c r="G3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3" s="90"/>
      <c r="I3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3" s="91">
        <f>LOOKUP(ROW(K313)-ROWS($K$1:$K$3),biasa1[NO])</f>
        <v>310</v>
      </c>
      <c r="L313" s="77" t="str">
        <f>LOOKUP(biasa2[[#This Row],[NO]],biasa1[NO],biasa1[NAMA])</f>
        <v>Bk/ NB A 342K</v>
      </c>
      <c r="M313" s="91">
        <f>LOOKUP(biasa2[[#This Row],[NO]],biasa1[NO],biasa1[JUMLAH])</f>
        <v>9</v>
      </c>
      <c r="N313" s="91" t="str">
        <f>LOOKUP(biasa2[[#This Row],[NO]],biasa1[NO],biasa1[SATUAN])</f>
        <v>180 pc</v>
      </c>
    </row>
    <row r="314" spans="1:14" ht="20.100000000000001" customHeight="1">
      <c r="A314" s="87">
        <f>IF(biasa1[[#This Row],[JUMLAH]]&gt;0,COUNT(A$3:$A313)+1,"")</f>
        <v>309</v>
      </c>
      <c r="B314" s="88" t="s">
        <v>352</v>
      </c>
      <c r="C314" s="87">
        <f>IF(biasa1[[#This Row],[BARU]]="",biasa1[[#This Row],[JUMLAH AWAL]],biasa1[[#This Row],[BARU]])</f>
        <v>3</v>
      </c>
      <c r="D314" s="87" t="s">
        <v>188</v>
      </c>
      <c r="E314" s="87">
        <v>3</v>
      </c>
      <c r="F314" s="87"/>
      <c r="G3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4" s="90"/>
      <c r="I3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4" s="91">
        <f>LOOKUP(ROW(K314)-ROWS($K$1:$K$3),biasa1[NO])</f>
        <v>311</v>
      </c>
      <c r="L314" s="77" t="str">
        <f>LOOKUP(biasa2[[#This Row],[NO]],biasa1[NO],biasa1[NAMA])</f>
        <v>Bk/ NB Kancing A5 Dsy</v>
      </c>
      <c r="M314" s="91">
        <f>LOOKUP(biasa2[[#This Row],[NO]],biasa1[NO],biasa1[JUMLAH])</f>
        <v>4</v>
      </c>
      <c r="N314" s="91" t="str">
        <f>LOOKUP(biasa2[[#This Row],[NO]],biasa1[NO],biasa1[SATUAN])</f>
        <v>210 pc</v>
      </c>
    </row>
    <row r="315" spans="1:14" ht="20.100000000000001" customHeight="1">
      <c r="A315" s="87">
        <f>IF(biasa1[[#This Row],[JUMLAH]]&gt;0,COUNT(A$3:$A314)+1,"")</f>
        <v>310</v>
      </c>
      <c r="B315" s="88" t="s">
        <v>353</v>
      </c>
      <c r="C315" s="87">
        <f>IF(biasa1[[#This Row],[BARU]]="",biasa1[[#This Row],[JUMLAH AWAL]],biasa1[[#This Row],[BARU]])</f>
        <v>9</v>
      </c>
      <c r="D315" s="87" t="s">
        <v>190</v>
      </c>
      <c r="E315" s="87">
        <v>9</v>
      </c>
      <c r="F315" s="87"/>
      <c r="G3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5" s="90"/>
      <c r="I3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5" s="91">
        <f>LOOKUP(ROW(K315)-ROWS($K$1:$K$3),biasa1[NO])</f>
        <v>312</v>
      </c>
      <c r="L315" s="77" t="str">
        <f>LOOKUP(biasa2[[#This Row],[NO]],biasa1[NO],biasa1[NAMA])</f>
        <v>Bk/ NB Spiral 6650/ 6450 (A6)</v>
      </c>
      <c r="M315" s="91">
        <f>LOOKUP(biasa2[[#This Row],[NO]],biasa1[NO],biasa1[JUMLAH])</f>
        <v>4</v>
      </c>
      <c r="N315" s="91" t="str">
        <f>LOOKUP(biasa2[[#This Row],[NO]],biasa1[NO],biasa1[SATUAN])</f>
        <v>240 pc</v>
      </c>
    </row>
    <row r="316" spans="1:14" ht="20.100000000000001" customHeight="1">
      <c r="A316" s="87">
        <f>IF(biasa1[[#This Row],[JUMLAH]]&gt;0,COUNT(A$3:$A315)+1,"")</f>
        <v>311</v>
      </c>
      <c r="B316" s="88" t="s">
        <v>354</v>
      </c>
      <c r="C316" s="87">
        <f>IF(biasa1[[#This Row],[BARU]]="",biasa1[[#This Row],[JUMLAH AWAL]],biasa1[[#This Row],[BARU]])</f>
        <v>4</v>
      </c>
      <c r="D316" s="87" t="s">
        <v>355</v>
      </c>
      <c r="E316" s="87">
        <v>4</v>
      </c>
      <c r="F316" s="87"/>
      <c r="G3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6" s="90"/>
      <c r="I3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6" s="91">
        <f>LOOKUP(ROW(K316)-ROWS($K$1:$K$3),biasa1[NO])</f>
        <v>313</v>
      </c>
      <c r="L316" s="77" t="str">
        <f>LOOKUP(biasa2[[#This Row],[NO]],biasa1[NO],biasa1[NAMA])</f>
        <v>Bk/ NB Spiral A6-120 Tab</v>
      </c>
      <c r="M316" s="91">
        <f>LOOKUP(biasa2[[#This Row],[NO]],biasa1[NO],biasa1[JUMLAH])</f>
        <v>3</v>
      </c>
      <c r="N316" s="91" t="str">
        <f>LOOKUP(biasa2[[#This Row],[NO]],biasa1[NO],biasa1[SATUAN])</f>
        <v>160 pc</v>
      </c>
    </row>
    <row r="317" spans="1:14" ht="20.100000000000001" customHeight="1">
      <c r="A317" s="87">
        <f>IF(biasa1[[#This Row],[JUMLAH]]&gt;0,COUNT(A$3:$A316)+1,"")</f>
        <v>312</v>
      </c>
      <c r="B317" s="88" t="s">
        <v>356</v>
      </c>
      <c r="C317" s="87">
        <f>IF(biasa1[[#This Row],[BARU]]="",biasa1[[#This Row],[JUMLAH AWAL]],biasa1[[#This Row],[BARU]])</f>
        <v>4</v>
      </c>
      <c r="D317" s="87" t="s">
        <v>76</v>
      </c>
      <c r="E317" s="87">
        <v>4</v>
      </c>
      <c r="F317" s="87"/>
      <c r="G3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7" s="90"/>
      <c r="I3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7" s="91">
        <f>LOOKUP(ROW(K317)-ROWS($K$1:$K$3),biasa1[NO])</f>
        <v>314</v>
      </c>
      <c r="L317" s="77" t="str">
        <f>LOOKUP(biasa2[[#This Row],[NO]],biasa1[NO],biasa1[NAMA])</f>
        <v>Block note enter Spiral 404</v>
      </c>
      <c r="M317" s="91">
        <f>LOOKUP(biasa2[[#This Row],[NO]],biasa1[NO],biasa1[JUMLAH])</f>
        <v>2</v>
      </c>
      <c r="N317" s="91" t="str">
        <f>LOOKUP(biasa2[[#This Row],[NO]],biasa1[NO],biasa1[SATUAN])</f>
        <v>40 ls</v>
      </c>
    </row>
    <row r="318" spans="1:14" ht="20.100000000000001" customHeight="1">
      <c r="A318" s="87" t="str">
        <f>IF(biasa1[[#This Row],[JUMLAH]]&gt;0,COUNT(A$3:$A317)+1,"")</f>
        <v/>
      </c>
      <c r="B318" s="88" t="s">
        <v>357</v>
      </c>
      <c r="C318" s="87">
        <f>IF(biasa1[[#This Row],[BARU]]="",biasa1[[#This Row],[JUMLAH AWAL]],biasa1[[#This Row],[BARU]])</f>
        <v>0</v>
      </c>
      <c r="D318" s="87" t="s">
        <v>358</v>
      </c>
      <c r="E318" s="87">
        <v>1</v>
      </c>
      <c r="F318" s="87">
        <v>0</v>
      </c>
      <c r="G31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318" s="90"/>
      <c r="I3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318" s="91">
        <f>LOOKUP(ROW(K318)-ROWS($K$1:$K$3),biasa1[NO])</f>
        <v>315</v>
      </c>
      <c r="L318" s="77" t="str">
        <f>LOOKUP(biasa2[[#This Row],[NO]],biasa1[NO],biasa1[NAMA])</f>
        <v>Block note spiral Enter 403</v>
      </c>
      <c r="M318" s="91">
        <f>LOOKUP(biasa2[[#This Row],[NO]],biasa1[NO],biasa1[JUMLAH])</f>
        <v>6</v>
      </c>
      <c r="N318" s="91" t="str">
        <f>LOOKUP(biasa2[[#This Row],[NO]],biasa1[NO],biasa1[SATUAN])</f>
        <v>20 ls</v>
      </c>
    </row>
    <row r="319" spans="1:14" ht="20.100000000000001" customHeight="1">
      <c r="A319" s="87">
        <f>IF(biasa1[[#This Row],[JUMLAH]]&gt;0,COUNT(A$3:$A318)+1,"")</f>
        <v>313</v>
      </c>
      <c r="B319" s="88" t="s">
        <v>359</v>
      </c>
      <c r="C319" s="87">
        <f>IF(biasa1[[#This Row],[BARU]]="",biasa1[[#This Row],[JUMLAH AWAL]],biasa1[[#This Row],[BARU]])</f>
        <v>3</v>
      </c>
      <c r="D319" s="87" t="s">
        <v>51</v>
      </c>
      <c r="E319" s="87">
        <v>3</v>
      </c>
      <c r="F319" s="87"/>
      <c r="G3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9" s="90"/>
      <c r="I3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9" s="91">
        <f>LOOKUP(ROW(K319)-ROWS($K$1:$K$3),biasa1[NO])</f>
        <v>316</v>
      </c>
      <c r="L319" s="77" t="str">
        <f>LOOKUP(biasa2[[#This Row],[NO]],biasa1[NO],biasa1[NAMA])</f>
        <v>Block Note XD B5-4D/ 1015(1)/ 1019(1)/ 1013(1)</v>
      </c>
      <c r="M319" s="91">
        <f>LOOKUP(biasa2[[#This Row],[NO]],biasa1[NO],biasa1[JUMLAH])</f>
        <v>3</v>
      </c>
      <c r="N319" s="91" t="str">
        <f>LOOKUP(biasa2[[#This Row],[NO]],biasa1[NO],biasa1[SATUAN])</f>
        <v>96 pc</v>
      </c>
    </row>
    <row r="320" spans="1:14" ht="20.100000000000001" customHeight="1">
      <c r="A320" s="87">
        <f>IF(biasa1[[#This Row],[JUMLAH]]&gt;0,COUNT(A$3:$A319)+1,"")</f>
        <v>314</v>
      </c>
      <c r="B320" s="88" t="s">
        <v>360</v>
      </c>
      <c r="C320" s="87">
        <f>IF(biasa1[[#This Row],[BARU]]="",biasa1[[#This Row],[JUMLAH AWAL]],biasa1[[#This Row],[BARU]])</f>
        <v>2</v>
      </c>
      <c r="D320" s="87" t="s">
        <v>72</v>
      </c>
      <c r="E320" s="87">
        <v>2</v>
      </c>
      <c r="F320" s="87"/>
      <c r="G3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0" s="90"/>
      <c r="I3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0" s="91">
        <f>LOOKUP(ROW(K320)-ROWS($K$1:$K$3),biasa1[NO])</f>
        <v>317</v>
      </c>
      <c r="L320" s="77" t="str">
        <f>LOOKUP(biasa2[[#This Row],[NO]],biasa1[NO],biasa1[NAMA])</f>
        <v>Block Note/ NB A4</v>
      </c>
      <c r="M320" s="91">
        <f>LOOKUP(biasa2[[#This Row],[NO]],biasa1[NO],biasa1[JUMLAH])</f>
        <v>3</v>
      </c>
      <c r="N320" s="91" t="str">
        <f>LOOKUP(biasa2[[#This Row],[NO]],biasa1[NO],biasa1[SATUAN])</f>
        <v>72 pc</v>
      </c>
    </row>
    <row r="321" spans="1:14" ht="20.100000000000001" customHeight="1">
      <c r="A321" s="87">
        <f>IF(biasa1[[#This Row],[JUMLAH]]&gt;0,COUNT(A$3:$A320)+1,"")</f>
        <v>315</v>
      </c>
      <c r="B321" s="88" t="s">
        <v>2579</v>
      </c>
      <c r="C321" s="87">
        <f>IF(biasa1[[#This Row],[BARU]]="",biasa1[[#This Row],[JUMLAH AWAL]],biasa1[[#This Row],[BARU]])</f>
        <v>6</v>
      </c>
      <c r="D321" s="87" t="s">
        <v>1</v>
      </c>
      <c r="E321" s="87">
        <v>6</v>
      </c>
      <c r="F321" s="87"/>
      <c r="G3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1" s="90"/>
      <c r="I3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1" s="91">
        <f>LOOKUP(ROW(K321)-ROWS($K$1:$K$3),biasa1[NO])</f>
        <v>318</v>
      </c>
      <c r="L321" s="77" t="str">
        <f>LOOKUP(biasa2[[#This Row],[NO]],biasa1[NO],biasa1[NAMA])</f>
        <v>BN 7102 A5-20</v>
      </c>
      <c r="M321" s="91">
        <f>LOOKUP(biasa2[[#This Row],[NO]],biasa1[NO],biasa1[JUMLAH])</f>
        <v>5</v>
      </c>
      <c r="N321" s="91" t="str">
        <f>LOOKUP(biasa2[[#This Row],[NO]],biasa1[NO],biasa1[SATUAN])</f>
        <v>96 pc</v>
      </c>
    </row>
    <row r="322" spans="1:14" ht="20.100000000000001" customHeight="1">
      <c r="A322" s="87">
        <f>IF(biasa1[[#This Row],[JUMLAH]]&gt;0,COUNT(A$3:$A321)+1,"")</f>
        <v>316</v>
      </c>
      <c r="B322" s="88" t="s">
        <v>361</v>
      </c>
      <c r="C322" s="87">
        <f>IF(biasa1[[#This Row],[BARU]]="",biasa1[[#This Row],[JUMLAH AWAL]],biasa1[[#This Row],[BARU]])</f>
        <v>3</v>
      </c>
      <c r="D322" s="87" t="s">
        <v>126</v>
      </c>
      <c r="E322" s="87">
        <v>3</v>
      </c>
      <c r="F322" s="87"/>
      <c r="G3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2" s="90"/>
      <c r="I3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2" s="91">
        <f>LOOKUP(ROW(K322)-ROWS($K$1:$K$3),biasa1[NO])</f>
        <v>319</v>
      </c>
      <c r="L322" s="77" t="str">
        <f>LOOKUP(biasa2[[#This Row],[NO]],biasa1[NO],biasa1[NAMA])</f>
        <v>BN A5 60 FPHY 001</v>
      </c>
      <c r="M322" s="91">
        <f>LOOKUP(biasa2[[#This Row],[NO]],biasa1[NO],biasa1[JUMLAH])</f>
        <v>1</v>
      </c>
      <c r="N322" s="91">
        <f>LOOKUP(biasa2[[#This Row],[NO]],biasa1[NO],biasa1[SATUAN])</f>
        <v>96</v>
      </c>
    </row>
    <row r="323" spans="1:14" ht="20.100000000000001" customHeight="1">
      <c r="A323" s="87">
        <f>IF(biasa1[[#This Row],[JUMLAH]]&gt;0,COUNT(A$3:$A322)+1,"")</f>
        <v>317</v>
      </c>
      <c r="B323" s="88" t="s">
        <v>362</v>
      </c>
      <c r="C323" s="87">
        <f>IF(biasa1[[#This Row],[BARU]]="",biasa1[[#This Row],[JUMLAH AWAL]],biasa1[[#This Row],[BARU]])</f>
        <v>3</v>
      </c>
      <c r="D323" s="87" t="s">
        <v>4</v>
      </c>
      <c r="E323" s="87">
        <v>3</v>
      </c>
      <c r="F323" s="87"/>
      <c r="G3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3" s="90"/>
      <c r="I3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3" s="91">
        <f>LOOKUP(ROW(K323)-ROWS($K$1:$K$3),biasa1[NO])</f>
        <v>320</v>
      </c>
      <c r="L323" s="77" t="str">
        <f>LOOKUP(biasa2[[#This Row],[NO]],biasa1[NO],biasa1[NAMA])</f>
        <v>BN A5 Diyuan DW.A5-03</v>
      </c>
      <c r="M323" s="91">
        <f>LOOKUP(biasa2[[#This Row],[NO]],biasa1[NO],biasa1[JUMLAH])</f>
        <v>6</v>
      </c>
      <c r="N323" s="91" t="str">
        <f>LOOKUP(biasa2[[#This Row],[NO]],biasa1[NO],biasa1[SATUAN])</f>
        <v>120 pc</v>
      </c>
    </row>
    <row r="324" spans="1:14" ht="20.100000000000001" customHeight="1">
      <c r="A324" s="87">
        <f>IF(biasa1[[#This Row],[JUMLAH]]&gt;0,COUNT(A$3:$A323)+1,"")</f>
        <v>318</v>
      </c>
      <c r="B324" s="96" t="s">
        <v>2580</v>
      </c>
      <c r="C324" s="97">
        <f>IF(biasa1[[#This Row],[BARU]]="",biasa1[[#This Row],[JUMLAH AWAL]],biasa1[[#This Row],[BARU]])</f>
        <v>5</v>
      </c>
      <c r="D324" s="97" t="s">
        <v>126</v>
      </c>
      <c r="E324" s="97">
        <v>5</v>
      </c>
      <c r="F324" s="87"/>
      <c r="G3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4" s="90"/>
      <c r="I3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4" s="91">
        <f>LOOKUP(ROW(K324)-ROWS($K$1:$K$3),biasa1[NO])</f>
        <v>321</v>
      </c>
      <c r="L324" s="77" t="str">
        <f>LOOKUP(biasa2[[#This Row],[NO]],biasa1[NO],biasa1[NAMA])</f>
        <v>BN A5 ETJ</v>
      </c>
      <c r="M324" s="91">
        <f>LOOKUP(biasa2[[#This Row],[NO]],biasa1[NO],biasa1[JUMLAH])</f>
        <v>5</v>
      </c>
      <c r="N324" s="91" t="str">
        <f>LOOKUP(biasa2[[#This Row],[NO]],biasa1[NO],biasa1[SATUAN])</f>
        <v>144 pc</v>
      </c>
    </row>
    <row r="325" spans="1:14" ht="20.100000000000001" customHeight="1">
      <c r="A325" s="87" t="str">
        <f>IF(biasa1[[#This Row],[JUMLAH]]&gt;0,COUNT(A$3:$A324)+1,"")</f>
        <v/>
      </c>
      <c r="B325" s="96" t="s">
        <v>2581</v>
      </c>
      <c r="C325" s="97">
        <f>IF(biasa1[[#This Row],[BARU]]="",biasa1[[#This Row],[JUMLAH AWAL]],biasa1[[#This Row],[BARU]])</f>
        <v>0</v>
      </c>
      <c r="D325" s="97" t="s">
        <v>4</v>
      </c>
      <c r="E325" s="97">
        <v>0</v>
      </c>
      <c r="F325" s="87"/>
      <c r="G3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5" s="90"/>
      <c r="I3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5" s="91">
        <f>LOOKUP(ROW(K325)-ROWS($K$1:$K$3),biasa1[NO])</f>
        <v>322</v>
      </c>
      <c r="L325" s="77" t="str">
        <f>LOOKUP(biasa2[[#This Row],[NO]],biasa1[NO],biasa1[NAMA])</f>
        <v>BN A5 Fancy 0913 (Minion)</v>
      </c>
      <c r="M325" s="91">
        <f>LOOKUP(biasa2[[#This Row],[NO]],biasa1[NO],biasa1[JUMLAH])</f>
        <v>1</v>
      </c>
      <c r="N325" s="91" t="str">
        <f>LOOKUP(biasa2[[#This Row],[NO]],biasa1[NO],biasa1[SATUAN])</f>
        <v>72 pc</v>
      </c>
    </row>
    <row r="326" spans="1:14" ht="20.100000000000001" customHeight="1">
      <c r="A326" s="89">
        <f>IF(biasa1[[#This Row],[JUMLAH]]&gt;0,COUNT(A$3:$A325)+1,"")</f>
        <v>319</v>
      </c>
      <c r="B326" s="88" t="s">
        <v>3669</v>
      </c>
      <c r="C326" s="89">
        <f>IF(biasa1[[#This Row],[BARU]]="",biasa1[[#This Row],[JUMLAH AWAL]],biasa1[[#This Row],[BARU]])</f>
        <v>1</v>
      </c>
      <c r="D326" s="87">
        <v>96</v>
      </c>
      <c r="E326" s="87"/>
      <c r="F326" s="87">
        <v>1</v>
      </c>
      <c r="G326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</v>
      </c>
      <c r="H326" s="90"/>
      <c r="I3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326" s="91">
        <f>LOOKUP(ROW(K326)-ROWS($K$1:$K$3),biasa1[NO])</f>
        <v>323</v>
      </c>
      <c r="L326" s="77" t="str">
        <f>LOOKUP(biasa2[[#This Row],[NO]],biasa1[NO],biasa1[NAMA])</f>
        <v>BN A5 FPHY 002</v>
      </c>
      <c r="M326" s="91">
        <f>LOOKUP(biasa2[[#This Row],[NO]],biasa1[NO],biasa1[JUMLAH])</f>
        <v>2</v>
      </c>
      <c r="N326" s="91">
        <f>LOOKUP(biasa2[[#This Row],[NO]],biasa1[NO],biasa1[SATUAN])</f>
        <v>96</v>
      </c>
    </row>
    <row r="327" spans="1:14" ht="20.100000000000001" customHeight="1">
      <c r="A327" s="87">
        <f>IF(biasa1[[#This Row],[JUMLAH]]&gt;0,COUNT(A$3:$A326)+1,"")</f>
        <v>320</v>
      </c>
      <c r="B327" s="93" t="s">
        <v>2582</v>
      </c>
      <c r="C327" s="94">
        <f>IF(biasa1[[#This Row],[BARU]]="",biasa1[[#This Row],[JUMLAH AWAL]],biasa1[[#This Row],[BARU]])</f>
        <v>6</v>
      </c>
      <c r="D327" s="94" t="s">
        <v>188</v>
      </c>
      <c r="E327" s="94">
        <v>6</v>
      </c>
      <c r="F327" s="87"/>
      <c r="G3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7" s="90"/>
      <c r="I3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7" s="91">
        <f>LOOKUP(ROW(K327)-ROWS($K$1:$K$3),biasa1[NO])</f>
        <v>324</v>
      </c>
      <c r="L327" s="77" t="str">
        <f>LOOKUP(biasa2[[#This Row],[NO]],biasa1[NO],biasa1[NAMA])</f>
        <v>BN A5 Rabbit/ koala</v>
      </c>
      <c r="M327" s="91">
        <f>LOOKUP(biasa2[[#This Row],[NO]],biasa1[NO],biasa1[JUMLAH])</f>
        <v>19</v>
      </c>
      <c r="N327" s="91" t="str">
        <f>LOOKUP(biasa2[[#This Row],[NO]],biasa1[NO],biasa1[SATUAN])</f>
        <v>66 pc</v>
      </c>
    </row>
    <row r="328" spans="1:14" ht="20.100000000000001" customHeight="1">
      <c r="A328" s="87">
        <f>IF(biasa1[[#This Row],[JUMLAH]]&gt;0,COUNT(A$3:$A327)+1,"")</f>
        <v>321</v>
      </c>
      <c r="B328" s="88" t="s">
        <v>363</v>
      </c>
      <c r="C328" s="87">
        <f>IF(biasa1[[#This Row],[BARU]]="",biasa1[[#This Row],[JUMLAH AWAL]],biasa1[[#This Row],[BARU]])</f>
        <v>5</v>
      </c>
      <c r="D328" s="87" t="s">
        <v>192</v>
      </c>
      <c r="E328" s="87">
        <v>5</v>
      </c>
      <c r="F328" s="87"/>
      <c r="G3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8" s="90"/>
      <c r="I3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8" s="91">
        <f>LOOKUP(ROW(K328)-ROWS($K$1:$K$3),biasa1[NO])</f>
        <v>325</v>
      </c>
      <c r="L328" s="77" t="str">
        <f>LOOKUP(biasa2[[#This Row],[NO]],biasa1[NO],biasa1[NAMA])</f>
        <v>BN A5 Sika B(4)/ or(3)</v>
      </c>
      <c r="M328" s="91">
        <f>LOOKUP(biasa2[[#This Row],[NO]],biasa1[NO],biasa1[JUMLAH])</f>
        <v>7</v>
      </c>
      <c r="N328" s="91">
        <f>LOOKUP(biasa2[[#This Row],[NO]],biasa1[NO],biasa1[SATUAN])</f>
        <v>72</v>
      </c>
    </row>
    <row r="329" spans="1:14" ht="20.100000000000001" customHeight="1">
      <c r="A329" s="87">
        <f>IF(biasa1[[#This Row],[JUMLAH]]&gt;0,COUNT(A$3:$A328)+1,"")</f>
        <v>322</v>
      </c>
      <c r="B329" s="88" t="s">
        <v>364</v>
      </c>
      <c r="C329" s="87">
        <f>IF(biasa1[[#This Row],[BARU]]="",biasa1[[#This Row],[JUMLAH AWAL]],biasa1[[#This Row],[BARU]])</f>
        <v>1</v>
      </c>
      <c r="D329" s="87" t="s">
        <v>4</v>
      </c>
      <c r="E329" s="87">
        <v>1</v>
      </c>
      <c r="F329" s="87"/>
      <c r="G3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9" s="90"/>
      <c r="I3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9" s="91">
        <f>LOOKUP(ROW(K329)-ROWS($K$1:$K$3),biasa1[NO])</f>
        <v>326</v>
      </c>
      <c r="L329" s="77" t="str">
        <f>LOOKUP(biasa2[[#This Row],[NO]],biasa1[NO],biasa1[NAMA])</f>
        <v>BN A5 Sika K(5)/ M(1)</v>
      </c>
      <c r="M329" s="91">
        <f>LOOKUP(biasa2[[#This Row],[NO]],biasa1[NO],biasa1[JUMLAH])</f>
        <v>6</v>
      </c>
      <c r="N329" s="91">
        <f>LOOKUP(biasa2[[#This Row],[NO]],biasa1[NO],biasa1[SATUAN])</f>
        <v>72</v>
      </c>
    </row>
    <row r="330" spans="1:14" ht="20.100000000000001" customHeight="1">
      <c r="A330" s="12">
        <f>IF(biasa1[[#This Row],[JUMLAH]]&gt;0,COUNT(A$3:$A329)+1,"")</f>
        <v>323</v>
      </c>
      <c r="B330" s="88" t="s">
        <v>3671</v>
      </c>
      <c r="C330" s="89">
        <f>IF(biasa1[[#This Row],[BARU]]="",biasa1[[#This Row],[JUMLAH AWAL]],biasa1[[#This Row],[BARU]])</f>
        <v>2</v>
      </c>
      <c r="D330" s="87">
        <v>96</v>
      </c>
      <c r="E330" s="87"/>
      <c r="F330" s="87">
        <v>2</v>
      </c>
      <c r="G330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2</v>
      </c>
      <c r="H330" s="90"/>
      <c r="I3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330" s="91">
        <f>LOOKUP(ROW(K330)-ROWS($K$1:$K$3),biasa1[NO])</f>
        <v>327</v>
      </c>
      <c r="L330" s="77" t="str">
        <f>LOOKUP(biasa2[[#This Row],[NO]],biasa1[NO],biasa1[NAMA])</f>
        <v>BN B5 60 FPHY 001</v>
      </c>
      <c r="M330" s="91">
        <f>LOOKUP(biasa2[[#This Row],[NO]],biasa1[NO],biasa1[JUMLAH])</f>
        <v>2</v>
      </c>
      <c r="N330" s="91">
        <f>LOOKUP(biasa2[[#This Row],[NO]],biasa1[NO],biasa1[SATUAN])</f>
        <v>72</v>
      </c>
    </row>
    <row r="331" spans="1:14" ht="20.100000000000001" customHeight="1">
      <c r="A331" s="87">
        <f>IF(biasa1[[#This Row],[JUMLAH]]&gt;0,COUNT(A$3:$A330)+1,"")</f>
        <v>324</v>
      </c>
      <c r="B331" s="88" t="s">
        <v>365</v>
      </c>
      <c r="C331" s="87">
        <f>IF(biasa1[[#This Row],[BARU]]="",biasa1[[#This Row],[JUMLAH AWAL]],biasa1[[#This Row],[BARU]])</f>
        <v>19</v>
      </c>
      <c r="D331" s="87" t="s">
        <v>366</v>
      </c>
      <c r="E331" s="87">
        <v>19</v>
      </c>
      <c r="F331" s="87"/>
      <c r="G3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1" s="90"/>
      <c r="I3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1" s="91">
        <f>LOOKUP(ROW(K331)-ROWS($K$1:$K$3),biasa1[NO])</f>
        <v>328</v>
      </c>
      <c r="L331" s="77" t="str">
        <f>LOOKUP(biasa2[[#This Row],[NO]],biasa1[NO],biasa1[NAMA])</f>
        <v>BN B5 FPHY 002</v>
      </c>
      <c r="M331" s="91">
        <f>LOOKUP(biasa2[[#This Row],[NO]],biasa1[NO],biasa1[JUMLAH])</f>
        <v>1</v>
      </c>
      <c r="N331" s="91">
        <f>LOOKUP(biasa2[[#This Row],[NO]],biasa1[NO],biasa1[SATUAN])</f>
        <v>72</v>
      </c>
    </row>
    <row r="332" spans="1:14" ht="20.100000000000001" customHeight="1">
      <c r="A332" s="87">
        <f>IF(biasa1[[#This Row],[JUMLAH]]&gt;0,COUNT(A$3:$A331)+1,"")</f>
        <v>325</v>
      </c>
      <c r="B332" s="88" t="s">
        <v>367</v>
      </c>
      <c r="C332" s="87">
        <f>IF(biasa1[[#This Row],[BARU]]="",biasa1[[#This Row],[JUMLAH AWAL]],biasa1[[#This Row],[BARU]])</f>
        <v>7</v>
      </c>
      <c r="D332" s="87">
        <v>72</v>
      </c>
      <c r="E332" s="87">
        <v>7</v>
      </c>
      <c r="F332" s="87"/>
      <c r="G3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2" s="90"/>
      <c r="I3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2" s="91">
        <f>LOOKUP(ROW(K332)-ROWS($K$1:$K$3),biasa1[NO])</f>
        <v>329</v>
      </c>
      <c r="L332" s="77" t="str">
        <f>LOOKUP(biasa2[[#This Row],[NO]],biasa1[NO],biasa1[NAMA])</f>
        <v>BN B5 warna koala</v>
      </c>
      <c r="M332" s="91">
        <f>LOOKUP(biasa2[[#This Row],[NO]],biasa1[NO],biasa1[JUMLAH])</f>
        <v>4</v>
      </c>
      <c r="N332" s="91" t="str">
        <f>LOOKUP(biasa2[[#This Row],[NO]],biasa1[NO],biasa1[SATUAN])</f>
        <v>54 pc</v>
      </c>
    </row>
    <row r="333" spans="1:14" ht="20.100000000000001" customHeight="1">
      <c r="A333" s="87">
        <f>IF(biasa1[[#This Row],[JUMLAH]]&gt;0,COUNT(A$3:$A332)+1,"")</f>
        <v>326</v>
      </c>
      <c r="B333" s="88" t="s">
        <v>368</v>
      </c>
      <c r="C333" s="87">
        <f>IF(biasa1[[#This Row],[BARU]]="",biasa1[[#This Row],[JUMLAH AWAL]],biasa1[[#This Row],[BARU]])</f>
        <v>6</v>
      </c>
      <c r="D333" s="87">
        <v>72</v>
      </c>
      <c r="E333" s="87">
        <v>6</v>
      </c>
      <c r="F333" s="87"/>
      <c r="G3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3" s="90"/>
      <c r="I3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3" s="91">
        <f>LOOKUP(ROW(K333)-ROWS($K$1:$K$3),biasa1[NO])</f>
        <v>330</v>
      </c>
      <c r="L333" s="77" t="str">
        <f>LOOKUP(biasa2[[#This Row],[NO]],biasa1[NO],biasa1[NAMA])</f>
        <v>BN S 032k - S002 PR</v>
      </c>
      <c r="M333" s="91">
        <f>LOOKUP(biasa2[[#This Row],[NO]],biasa1[NO],biasa1[JUMLAH])</f>
        <v>1</v>
      </c>
      <c r="N333" s="91" t="str">
        <f>LOOKUP(biasa2[[#This Row],[NO]],biasa1[NO],biasa1[SATUAN])</f>
        <v>296 pc</v>
      </c>
    </row>
    <row r="334" spans="1:14" ht="20.100000000000001" customHeight="1">
      <c r="A334" s="12">
        <f>IF(biasa1[[#This Row],[JUMLAH]]&gt;0,COUNT(A$3:$A333)+1,"")</f>
        <v>327</v>
      </c>
      <c r="B334" s="88" t="s">
        <v>3670</v>
      </c>
      <c r="C334" s="89">
        <f>IF(biasa1[[#This Row],[BARU]]="",biasa1[[#This Row],[JUMLAH AWAL]],biasa1[[#This Row],[BARU]])</f>
        <v>2</v>
      </c>
      <c r="D334" s="87">
        <v>72</v>
      </c>
      <c r="E334" s="87"/>
      <c r="F334" s="87">
        <v>2</v>
      </c>
      <c r="G334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2</v>
      </c>
      <c r="H334" s="90"/>
      <c r="I3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334" s="91">
        <f>LOOKUP(ROW(K334)-ROWS($K$1:$K$3),biasa1[NO])</f>
        <v>331</v>
      </c>
      <c r="L334" s="77" t="str">
        <f>LOOKUP(biasa2[[#This Row],[NO]],biasa1[NO],biasa1[NAMA])</f>
        <v>BN Slip A5 Sika Campus</v>
      </c>
      <c r="M334" s="91">
        <f>LOOKUP(biasa2[[#This Row],[NO]],biasa1[NO],biasa1[JUMLAH])</f>
        <v>54</v>
      </c>
      <c r="N334" s="91">
        <f>LOOKUP(biasa2[[#This Row],[NO]],biasa1[NO],biasa1[SATUAN])</f>
        <v>72</v>
      </c>
    </row>
    <row r="335" spans="1:14" ht="20.100000000000001" customHeight="1">
      <c r="A335" s="12">
        <f>IF(biasa1[[#This Row],[JUMLAH]]&gt;0,COUNT(A$3:$A334)+1,"")</f>
        <v>328</v>
      </c>
      <c r="B335" s="88" t="s">
        <v>3672</v>
      </c>
      <c r="C335" s="89">
        <f>IF(biasa1[[#This Row],[BARU]]="",biasa1[[#This Row],[JUMLAH AWAL]],biasa1[[#This Row],[BARU]])</f>
        <v>1</v>
      </c>
      <c r="D335" s="87">
        <v>72</v>
      </c>
      <c r="E335" s="87"/>
      <c r="F335" s="87">
        <v>1</v>
      </c>
      <c r="G335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</v>
      </c>
      <c r="H335" s="90"/>
      <c r="I3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335" s="91">
        <f>LOOKUP(ROW(K335)-ROWS($K$1:$K$3),biasa1[NO])</f>
        <v>332</v>
      </c>
      <c r="L335" s="77" t="str">
        <f>LOOKUP(biasa2[[#This Row],[NO]],biasa1[NO],biasa1[NAMA])</f>
        <v>BNL A2560-37/38/ A5 besar</v>
      </c>
      <c r="M335" s="91">
        <f>LOOKUP(biasa2[[#This Row],[NO]],biasa1[NO],biasa1[JUMLAH])</f>
        <v>1</v>
      </c>
      <c r="N335" s="91" t="str">
        <f>LOOKUP(biasa2[[#This Row],[NO]],biasa1[NO],biasa1[SATUAN])</f>
        <v>36 ls</v>
      </c>
    </row>
    <row r="336" spans="1:14" ht="20.100000000000001" customHeight="1">
      <c r="A336" s="87">
        <f>IF(biasa1[[#This Row],[JUMLAH]]&gt;0,COUNT(A$3:$A335)+1,"")</f>
        <v>329</v>
      </c>
      <c r="B336" s="88" t="s">
        <v>369</v>
      </c>
      <c r="C336" s="87">
        <f>IF(biasa1[[#This Row],[BARU]]="",biasa1[[#This Row],[JUMLAH AWAL]],biasa1[[#This Row],[BARU]])</f>
        <v>4</v>
      </c>
      <c r="D336" s="87" t="s">
        <v>207</v>
      </c>
      <c r="E336" s="87">
        <v>4</v>
      </c>
      <c r="F336" s="87"/>
      <c r="G3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6" s="90"/>
      <c r="I3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6" s="91">
        <f>LOOKUP(ROW(K336)-ROWS($K$1:$K$3),biasa1[NO])</f>
        <v>333</v>
      </c>
      <c r="L336" s="77" t="str">
        <f>LOOKUP(biasa2[[#This Row],[NO]],biasa1[NO],biasa1[NAMA])</f>
        <v>BNS 72kk 1096/ A6</v>
      </c>
      <c r="M336" s="91">
        <f>LOOKUP(biasa2[[#This Row],[NO]],biasa1[NO],biasa1[JUMLAH])</f>
        <v>1</v>
      </c>
      <c r="N336" s="91" t="str">
        <f>LOOKUP(biasa2[[#This Row],[NO]],biasa1[NO],biasa1[SATUAN])</f>
        <v>300 pc</v>
      </c>
    </row>
    <row r="337" spans="1:14" ht="20.100000000000001" customHeight="1">
      <c r="A337" s="87">
        <f>IF(biasa1[[#This Row],[JUMLAH]]&gt;0,COUNT(A$3:$A336)+1,"")</f>
        <v>330</v>
      </c>
      <c r="B337" s="88" t="s">
        <v>370</v>
      </c>
      <c r="C337" s="87">
        <f>IF(biasa1[[#This Row],[BARU]]="",biasa1[[#This Row],[JUMLAH AWAL]],biasa1[[#This Row],[BARU]])</f>
        <v>1</v>
      </c>
      <c r="D337" s="87" t="s">
        <v>371</v>
      </c>
      <c r="E337" s="87">
        <v>1</v>
      </c>
      <c r="F337" s="87"/>
      <c r="G3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7" s="90"/>
      <c r="I3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7" s="91">
        <f>LOOKUP(ROW(K337)-ROWS($K$1:$K$3),biasa1[NO])</f>
        <v>334</v>
      </c>
      <c r="L337" s="77" t="str">
        <f>LOOKUP(biasa2[[#This Row],[NO]],biasa1[NO],biasa1[NAMA])</f>
        <v>BNS XB 72k 1273</v>
      </c>
      <c r="M337" s="91">
        <f>LOOKUP(biasa2[[#This Row],[NO]],biasa1[NO],biasa1[JUMLAH])</f>
        <v>1</v>
      </c>
      <c r="N337" s="91" t="str">
        <f>LOOKUP(biasa2[[#This Row],[NO]],biasa1[NO],biasa1[SATUAN])</f>
        <v>24 ls</v>
      </c>
    </row>
    <row r="338" spans="1:14" ht="20.100000000000001" customHeight="1">
      <c r="A338" s="87">
        <f>IF(biasa1[[#This Row],[JUMLAH]]&gt;0,COUNT(A$3:$A337)+1,"")</f>
        <v>331</v>
      </c>
      <c r="B338" s="88" t="s">
        <v>372</v>
      </c>
      <c r="C338" s="87">
        <f>IF(biasa1[[#This Row],[BARU]]="",biasa1[[#This Row],[JUMLAH AWAL]],biasa1[[#This Row],[BARU]])</f>
        <v>54</v>
      </c>
      <c r="D338" s="87">
        <v>72</v>
      </c>
      <c r="E338" s="87">
        <v>32</v>
      </c>
      <c r="F338" s="87">
        <v>54</v>
      </c>
      <c r="G33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22</v>
      </c>
      <c r="H338" s="90"/>
      <c r="I3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T</v>
      </c>
      <c r="K338" s="91">
        <f>LOOKUP(ROW(K338)-ROWS($K$1:$K$3),biasa1[NO])</f>
        <v>335</v>
      </c>
      <c r="L338" s="77" t="str">
        <f>LOOKUP(biasa2[[#This Row],[NO]],biasa1[NO],biasa1[NAMA])</f>
        <v>BNS XB 72k 1352</v>
      </c>
      <c r="M338" s="91">
        <f>LOOKUP(biasa2[[#This Row],[NO]],biasa1[NO],biasa1[JUMLAH])</f>
        <v>3</v>
      </c>
      <c r="N338" s="91" t="str">
        <f>LOOKUP(biasa2[[#This Row],[NO]],biasa1[NO],biasa1[SATUAN])</f>
        <v>300 pc</v>
      </c>
    </row>
    <row r="339" spans="1:14" ht="20.100000000000001" customHeight="1">
      <c r="A339" s="87">
        <f>IF(biasa1[[#This Row],[JUMLAH]]&gt;0,COUNT(A$3:$A338)+1,"")</f>
        <v>332</v>
      </c>
      <c r="B339" s="88" t="s">
        <v>373</v>
      </c>
      <c r="C339" s="87">
        <f>IF(biasa1[[#This Row],[BARU]]="",biasa1[[#This Row],[JUMLAH AWAL]],biasa1[[#This Row],[BARU]])</f>
        <v>1</v>
      </c>
      <c r="D339" s="87" t="s">
        <v>199</v>
      </c>
      <c r="E339" s="87">
        <v>1</v>
      </c>
      <c r="F339" s="87"/>
      <c r="G3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9" s="90"/>
      <c r="I3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9" s="91">
        <f>LOOKUP(ROW(K339)-ROWS($K$1:$K$3),biasa1[NO])</f>
        <v>336</v>
      </c>
      <c r="L339" s="77" t="str">
        <f>LOOKUP(biasa2[[#This Row],[NO]],biasa1[NO],biasa1[NAMA])</f>
        <v>BNS XB 72k 1400</v>
      </c>
      <c r="M339" s="91">
        <f>LOOKUP(biasa2[[#This Row],[NO]],biasa1[NO],biasa1[JUMLAH])</f>
        <v>1</v>
      </c>
      <c r="N339" s="91" t="str">
        <f>LOOKUP(biasa2[[#This Row],[NO]],biasa1[NO],biasa1[SATUAN])</f>
        <v>300 pc</v>
      </c>
    </row>
    <row r="340" spans="1:14" ht="20.100000000000001" customHeight="1">
      <c r="A340" s="87">
        <f>IF(biasa1[[#This Row],[JUMLAH]]&gt;0,COUNT(A$3:$A339)+1,"")</f>
        <v>333</v>
      </c>
      <c r="B340" s="88" t="s">
        <v>374</v>
      </c>
      <c r="C340" s="87">
        <f>IF(biasa1[[#This Row],[BARU]]="",biasa1[[#This Row],[JUMLAH AWAL]],biasa1[[#This Row],[BARU]])</f>
        <v>1</v>
      </c>
      <c r="D340" s="87" t="s">
        <v>54</v>
      </c>
      <c r="E340" s="87">
        <v>1</v>
      </c>
      <c r="F340" s="87"/>
      <c r="G3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0" s="90"/>
      <c r="I3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0" s="91">
        <f>LOOKUP(ROW(K340)-ROWS($K$1:$K$3),biasa1[NO])</f>
        <v>337</v>
      </c>
      <c r="L340" s="77" t="str">
        <f>LOOKUP(biasa2[[#This Row],[NO]],biasa1[NO],biasa1[NAMA])</f>
        <v>BNS XB 72K 263/ A6 FR</v>
      </c>
      <c r="M340" s="91">
        <f>LOOKUP(biasa2[[#This Row],[NO]],biasa1[NO],biasa1[JUMLAH])</f>
        <v>1</v>
      </c>
      <c r="N340" s="91" t="str">
        <f>LOOKUP(biasa2[[#This Row],[NO]],biasa1[NO],biasa1[SATUAN])</f>
        <v>320 pc</v>
      </c>
    </row>
    <row r="341" spans="1:14" ht="20.100000000000001" customHeight="1">
      <c r="A341" s="87">
        <f>IF(biasa1[[#This Row],[JUMLAH]]&gt;0,COUNT(A$3:$A340)+1,"")</f>
        <v>334</v>
      </c>
      <c r="B341" s="88" t="s">
        <v>375</v>
      </c>
      <c r="C341" s="87">
        <f>IF(biasa1[[#This Row],[BARU]]="",biasa1[[#This Row],[JUMLAH AWAL]],biasa1[[#This Row],[BARU]])</f>
        <v>1</v>
      </c>
      <c r="D341" s="87" t="s">
        <v>3</v>
      </c>
      <c r="E341" s="87">
        <v>1</v>
      </c>
      <c r="F341" s="87"/>
      <c r="G3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1" s="90"/>
      <c r="I3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1" s="91">
        <f>LOOKUP(ROW(K341)-ROWS($K$1:$K$3),biasa1[NO])</f>
        <v>338</v>
      </c>
      <c r="L341" s="77" t="str">
        <f>LOOKUP(biasa2[[#This Row],[NO]],biasa1[NO],biasa1[NAMA])</f>
        <v>BNS XQ 86k 294/9 / 332/9</v>
      </c>
      <c r="M341" s="91">
        <f>LOOKUP(biasa2[[#This Row],[NO]],biasa1[NO],biasa1[JUMLAH])</f>
        <v>2</v>
      </c>
      <c r="N341" s="91">
        <f>LOOKUP(biasa2[[#This Row],[NO]],biasa1[NO],biasa1[SATUAN])</f>
        <v>320</v>
      </c>
    </row>
    <row r="342" spans="1:14" ht="20.100000000000001" customHeight="1">
      <c r="A342" s="87">
        <f>IF(biasa1[[#This Row],[JUMLAH]]&gt;0,COUNT(A$3:$A341)+1,"")</f>
        <v>335</v>
      </c>
      <c r="B342" s="88" t="s">
        <v>376</v>
      </c>
      <c r="C342" s="87">
        <f>IF(biasa1[[#This Row],[BARU]]="",biasa1[[#This Row],[JUMLAH AWAL]],biasa1[[#This Row],[BARU]])</f>
        <v>3</v>
      </c>
      <c r="D342" s="87" t="s">
        <v>54</v>
      </c>
      <c r="E342" s="87">
        <v>3</v>
      </c>
      <c r="F342" s="87"/>
      <c r="G3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2" s="90"/>
      <c r="I3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2" s="91">
        <f>LOOKUP(ROW(K342)-ROWS($K$1:$K$3),biasa1[NO])</f>
        <v>339</v>
      </c>
      <c r="L342" s="77" t="str">
        <f>LOOKUP(biasa2[[#This Row],[NO]],biasa1[NO],biasa1[NAMA])</f>
        <v>BNS XQ 95k 415/ 440</v>
      </c>
      <c r="M342" s="91">
        <f>LOOKUP(biasa2[[#This Row],[NO]],biasa1[NO],biasa1[JUMLAH])</f>
        <v>2</v>
      </c>
      <c r="N342" s="91">
        <f>LOOKUP(biasa2[[#This Row],[NO]],biasa1[NO],biasa1[SATUAN])</f>
        <v>480</v>
      </c>
    </row>
    <row r="343" spans="1:14" ht="20.100000000000001" customHeight="1">
      <c r="A343" s="87">
        <f>IF(biasa1[[#This Row],[JUMLAH]]&gt;0,COUNT(A$3:$A342)+1,"")</f>
        <v>336</v>
      </c>
      <c r="B343" s="88" t="s">
        <v>377</v>
      </c>
      <c r="C343" s="87">
        <f>IF(biasa1[[#This Row],[BARU]]="",biasa1[[#This Row],[JUMLAH AWAL]],biasa1[[#This Row],[BARU]])</f>
        <v>1</v>
      </c>
      <c r="D343" s="87" t="s">
        <v>54</v>
      </c>
      <c r="E343" s="87">
        <v>1</v>
      </c>
      <c r="F343" s="87"/>
      <c r="G3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3" s="90"/>
      <c r="I3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3" s="91">
        <f>LOOKUP(ROW(K343)-ROWS($K$1:$K$3),biasa1[NO])</f>
        <v>340</v>
      </c>
      <c r="L343" s="77" t="str">
        <f>LOOKUP(biasa2[[#This Row],[NO]],biasa1[NO],biasa1[NAMA])</f>
        <v>BNS XQ 95k 500/ 511</v>
      </c>
      <c r="M343" s="91">
        <f>LOOKUP(biasa2[[#This Row],[NO]],biasa1[NO],biasa1[JUMLAH])</f>
        <v>2</v>
      </c>
      <c r="N343" s="91">
        <f>LOOKUP(biasa2[[#This Row],[NO]],biasa1[NO],biasa1[SATUAN])</f>
        <v>480</v>
      </c>
    </row>
    <row r="344" spans="1:14" ht="20.100000000000001" customHeight="1">
      <c r="A344" s="87">
        <f>IF(biasa1[[#This Row],[JUMLAH]]&gt;0,COUNT(A$3:$A343)+1,"")</f>
        <v>337</v>
      </c>
      <c r="B344" s="88" t="s">
        <v>378</v>
      </c>
      <c r="C344" s="87">
        <f>IF(biasa1[[#This Row],[BARU]]="",biasa1[[#This Row],[JUMLAH AWAL]],biasa1[[#This Row],[BARU]])</f>
        <v>1</v>
      </c>
      <c r="D344" s="87" t="s">
        <v>379</v>
      </c>
      <c r="E344" s="87">
        <v>1</v>
      </c>
      <c r="F344" s="87"/>
      <c r="G3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4" s="90"/>
      <c r="I3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4" s="91">
        <f>LOOKUP(ROW(K344)-ROWS($K$1:$K$3),biasa1[NO])</f>
        <v>341</v>
      </c>
      <c r="L344" s="77" t="str">
        <f>LOOKUP(biasa2[[#This Row],[NO]],biasa1[NO],biasa1[NAMA])</f>
        <v>BNT 2560-45</v>
      </c>
      <c r="M344" s="91">
        <f>LOOKUP(biasa2[[#This Row],[NO]],biasa1[NO],biasa1[JUMLAH])</f>
        <v>1</v>
      </c>
      <c r="N344" s="91" t="str">
        <f>LOOKUP(biasa2[[#This Row],[NO]],biasa1[NO],biasa1[SATUAN])</f>
        <v>200 pc</v>
      </c>
    </row>
    <row r="345" spans="1:14" ht="20.100000000000001" customHeight="1">
      <c r="A345" s="87">
        <f>IF(biasa1[[#This Row],[JUMLAH]]&gt;0,COUNT(A$3:$A344)+1,"")</f>
        <v>338</v>
      </c>
      <c r="B345" s="88" t="s">
        <v>380</v>
      </c>
      <c r="C345" s="87">
        <f>IF(biasa1[[#This Row],[BARU]]="",biasa1[[#This Row],[JUMLAH AWAL]],biasa1[[#This Row],[BARU]])</f>
        <v>2</v>
      </c>
      <c r="D345" s="87">
        <v>320</v>
      </c>
      <c r="E345" s="87">
        <v>2</v>
      </c>
      <c r="F345" s="87"/>
      <c r="G3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5" s="90"/>
      <c r="I3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5" s="91">
        <f>LOOKUP(ROW(K345)-ROWS($K$1:$K$3),biasa1[NO])</f>
        <v>342</v>
      </c>
      <c r="L345" s="77" t="str">
        <f>LOOKUP(biasa2[[#This Row],[NO]],biasa1[NO],biasa1[NAMA])</f>
        <v>Box file enter kcg Ht(1)/ B(1)</v>
      </c>
      <c r="M345" s="91">
        <f>LOOKUP(biasa2[[#This Row],[NO]],biasa1[NO],biasa1[JUMLAH])</f>
        <v>2</v>
      </c>
      <c r="N345" s="91" t="str">
        <f>LOOKUP(biasa2[[#This Row],[NO]],biasa1[NO],biasa1[SATUAN])</f>
        <v>60 pc</v>
      </c>
    </row>
    <row r="346" spans="1:14" ht="20.100000000000001" customHeight="1">
      <c r="A346" s="87">
        <f>IF(biasa1[[#This Row],[JUMLAH]]&gt;0,COUNT(A$3:$A345)+1,"")</f>
        <v>339</v>
      </c>
      <c r="B346" s="88" t="s">
        <v>381</v>
      </c>
      <c r="C346" s="87">
        <f>IF(biasa1[[#This Row],[BARU]]="",biasa1[[#This Row],[JUMLAH AWAL]],biasa1[[#This Row],[BARU]])</f>
        <v>2</v>
      </c>
      <c r="D346" s="87">
        <v>480</v>
      </c>
      <c r="E346" s="87">
        <v>2</v>
      </c>
      <c r="F346" s="87"/>
      <c r="G3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6" s="90"/>
      <c r="I3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6" s="91">
        <f>LOOKUP(ROW(K346)-ROWS($K$1:$K$3),biasa1[NO])</f>
        <v>343</v>
      </c>
      <c r="L346" s="77" t="str">
        <f>LOOKUP(biasa2[[#This Row],[NO]],biasa1[NO],biasa1[NAMA])</f>
        <v>Box file Microtop A.618/ 3 susun</v>
      </c>
      <c r="M346" s="91">
        <f>LOOKUP(biasa2[[#This Row],[NO]],biasa1[NO],biasa1[JUMLAH])</f>
        <v>6</v>
      </c>
      <c r="N346" s="91" t="str">
        <f>LOOKUP(biasa2[[#This Row],[NO]],biasa1[NO],biasa1[SATUAN])</f>
        <v>48 pc</v>
      </c>
    </row>
    <row r="347" spans="1:14" ht="20.100000000000001" customHeight="1">
      <c r="A347" s="87">
        <f>IF(biasa1[[#This Row],[JUMLAH]]&gt;0,COUNT(A$3:$A346)+1,"")</f>
        <v>340</v>
      </c>
      <c r="B347" s="88" t="s">
        <v>382</v>
      </c>
      <c r="C347" s="87">
        <f>IF(biasa1[[#This Row],[BARU]]="",biasa1[[#This Row],[JUMLAH AWAL]],biasa1[[#This Row],[BARU]])</f>
        <v>2</v>
      </c>
      <c r="D347" s="87">
        <v>480</v>
      </c>
      <c r="E347" s="87">
        <v>2</v>
      </c>
      <c r="F347" s="87"/>
      <c r="G3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7" s="90"/>
      <c r="I3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7" s="91">
        <f>LOOKUP(ROW(K347)-ROWS($K$1:$K$3),biasa1[NO])</f>
        <v>344</v>
      </c>
      <c r="L347" s="77" t="str">
        <f>LOOKUP(biasa2[[#This Row],[NO]],biasa1[NO],biasa1[NAMA])</f>
        <v>Box file Microtop A.648/ 4 susun</v>
      </c>
      <c r="M347" s="91">
        <f>LOOKUP(biasa2[[#This Row],[NO]],biasa1[NO],biasa1[JUMLAH])</f>
        <v>4</v>
      </c>
      <c r="N347" s="91" t="str">
        <f>LOOKUP(biasa2[[#This Row],[NO]],biasa1[NO],biasa1[SATUAN])</f>
        <v>40 pc</v>
      </c>
    </row>
    <row r="348" spans="1:14" ht="20.100000000000001" customHeight="1">
      <c r="A348" s="87">
        <f>IF(biasa1[[#This Row],[JUMLAH]]&gt;0,COUNT(A$3:$A347)+1,"")</f>
        <v>341</v>
      </c>
      <c r="B348" s="88" t="s">
        <v>383</v>
      </c>
      <c r="C348" s="87">
        <f>IF(biasa1[[#This Row],[BARU]]="",biasa1[[#This Row],[JUMLAH AWAL]],biasa1[[#This Row],[BARU]])</f>
        <v>1</v>
      </c>
      <c r="D348" s="87" t="s">
        <v>58</v>
      </c>
      <c r="E348" s="87">
        <v>1</v>
      </c>
      <c r="F348" s="87"/>
      <c r="G3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8" s="90"/>
      <c r="I3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8" s="91">
        <f>LOOKUP(ROW(K348)-ROWS($K$1:$K$3),biasa1[NO])</f>
        <v>345</v>
      </c>
      <c r="L348" s="77" t="str">
        <f>LOOKUP(biasa2[[#This Row],[NO]],biasa1[NO],biasa1[NAMA])</f>
        <v>Box file tylo C 306 Bmuda(9), M(6)</v>
      </c>
      <c r="M348" s="91">
        <f>LOOKUP(biasa2[[#This Row],[NO]],biasa1[NO],biasa1[JUMLAH])</f>
        <v>15</v>
      </c>
      <c r="N348" s="91" t="str">
        <f>LOOKUP(biasa2[[#This Row],[NO]],biasa1[NO],biasa1[SATUAN])</f>
        <v>48 pc</v>
      </c>
    </row>
    <row r="349" spans="1:14" ht="20.100000000000001" customHeight="1">
      <c r="A349" s="87">
        <f>IF(biasa1[[#This Row],[JUMLAH]]&gt;0,COUNT(A$3:$A348)+1,"")</f>
        <v>342</v>
      </c>
      <c r="B349" s="88" t="s">
        <v>2583</v>
      </c>
      <c r="C349" s="87">
        <f>IF(biasa1[[#This Row],[BARU]]="",biasa1[[#This Row],[JUMLAH AWAL]],biasa1[[#This Row],[BARU]])</f>
        <v>2</v>
      </c>
      <c r="D349" s="87" t="s">
        <v>5</v>
      </c>
      <c r="E349" s="87">
        <v>2</v>
      </c>
      <c r="F349" s="87"/>
      <c r="G3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9" s="90"/>
      <c r="I3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9" s="91">
        <f>LOOKUP(ROW(K349)-ROWS($K$1:$K$3),biasa1[NO])</f>
        <v>346</v>
      </c>
      <c r="L349" s="77" t="str">
        <f>LOOKUP(biasa2[[#This Row],[NO]],biasa1[NO],biasa1[NAMA])</f>
        <v>Box file tylo C 306 ht(11), Btua(7)</v>
      </c>
      <c r="M349" s="91">
        <f>LOOKUP(biasa2[[#This Row],[NO]],biasa1[NO],biasa1[JUMLAH])</f>
        <v>18</v>
      </c>
      <c r="N349" s="91" t="str">
        <f>LOOKUP(biasa2[[#This Row],[NO]],biasa1[NO],biasa1[SATUAN])</f>
        <v>48 pc</v>
      </c>
    </row>
    <row r="350" spans="1:14" ht="20.100000000000001" customHeight="1">
      <c r="A350" s="87" t="str">
        <f>IF(biasa1[[#This Row],[JUMLAH]]&gt;0,COUNT(A$3:$A349)+1,"")</f>
        <v/>
      </c>
      <c r="B350" s="93" t="s">
        <v>2584</v>
      </c>
      <c r="C350" s="94">
        <f>IF(biasa1[[#This Row],[BARU]]="",biasa1[[#This Row],[JUMLAH AWAL]],biasa1[[#This Row],[BARU]])</f>
        <v>0</v>
      </c>
      <c r="D350" s="94" t="s">
        <v>679</v>
      </c>
      <c r="E350" s="94">
        <v>2</v>
      </c>
      <c r="F350" s="87">
        <v>0</v>
      </c>
      <c r="G350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350" s="90"/>
      <c r="I3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350" s="91">
        <f>LOOKUP(ROW(K350)-ROWS($K$1:$K$3),biasa1[NO])</f>
        <v>347</v>
      </c>
      <c r="L350" s="77" t="str">
        <f>LOOKUP(biasa2[[#This Row],[NO]],biasa1[NO],biasa1[NAMA])</f>
        <v>Box file tylo C 306 Orange(6), Hj(6)</v>
      </c>
      <c r="M350" s="91">
        <f>LOOKUP(biasa2[[#This Row],[NO]],biasa1[NO],biasa1[JUMLAH])</f>
        <v>12</v>
      </c>
      <c r="N350" s="91" t="str">
        <f>LOOKUP(biasa2[[#This Row],[NO]],biasa1[NO],biasa1[SATUAN])</f>
        <v>48 pc</v>
      </c>
    </row>
    <row r="351" spans="1:14" ht="20.100000000000001" customHeight="1">
      <c r="A351" s="12">
        <f>IF(biasa1[[#This Row],[JUMLAH]]&gt;0,COUNT(A$3:$A350)+1,"")</f>
        <v>343</v>
      </c>
      <c r="B351" s="88" t="s">
        <v>3673</v>
      </c>
      <c r="C351" s="89">
        <f>IF(biasa1[[#This Row],[BARU]]="",biasa1[[#This Row],[JUMLAH AWAL]],biasa1[[#This Row],[BARU]])</f>
        <v>6</v>
      </c>
      <c r="D351" s="87" t="s">
        <v>679</v>
      </c>
      <c r="E351" s="87"/>
      <c r="F351" s="87">
        <v>6</v>
      </c>
      <c r="G351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6</v>
      </c>
      <c r="H351" s="90"/>
      <c r="I3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351" s="91">
        <f>LOOKUP(ROW(K351)-ROWS($K$1:$K$3),biasa1[NO])</f>
        <v>348</v>
      </c>
      <c r="L351" s="77" t="str">
        <f>LOOKUP(biasa2[[#This Row],[NO]],biasa1[NO],biasa1[NAMA])</f>
        <v>Box file V Tech</v>
      </c>
      <c r="M351" s="91">
        <f>LOOKUP(biasa2[[#This Row],[NO]],biasa1[NO],biasa1[JUMLAH])</f>
        <v>28</v>
      </c>
      <c r="N351" s="91" t="str">
        <f>LOOKUP(biasa2[[#This Row],[NO]],biasa1[NO],biasa1[SATUAN])</f>
        <v>72 pc</v>
      </c>
    </row>
    <row r="352" spans="1:14" ht="20.100000000000001" customHeight="1">
      <c r="A352" s="89">
        <f>IF(biasa1[[#This Row],[JUMLAH]]&gt;0,COUNT(A$3:$A351)+1,"")</f>
        <v>344</v>
      </c>
      <c r="B352" s="88" t="s">
        <v>3674</v>
      </c>
      <c r="C352" s="89">
        <f>IF(biasa1[[#This Row],[BARU]]="",biasa1[[#This Row],[JUMLAH AWAL]],biasa1[[#This Row],[BARU]])</f>
        <v>4</v>
      </c>
      <c r="D352" s="87" t="s">
        <v>384</v>
      </c>
      <c r="E352" s="87"/>
      <c r="F352" s="87">
        <v>4</v>
      </c>
      <c r="G352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4</v>
      </c>
      <c r="H352" s="90"/>
      <c r="I3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352" s="91">
        <f>LOOKUP(ROW(K352)-ROWS($K$1:$K$3),biasa1[NO])</f>
        <v>349</v>
      </c>
      <c r="L352" s="77" t="str">
        <f>LOOKUP(biasa2[[#This Row],[NO]],biasa1[NO],biasa1[NAMA])</f>
        <v>Bp 0218 Sekuter (48)</v>
      </c>
      <c r="M352" s="91">
        <f>LOOKUP(biasa2[[#This Row],[NO]],biasa1[NO],biasa1[JUMLAH])</f>
        <v>2</v>
      </c>
      <c r="N352" s="91" t="str">
        <f>LOOKUP(biasa2[[#This Row],[NO]],biasa1[NO],biasa1[SATUAN])</f>
        <v>144 ls</v>
      </c>
    </row>
    <row r="353" spans="1:14" ht="20.100000000000001" customHeight="1">
      <c r="A353" s="87">
        <f>IF(biasa1[[#This Row],[JUMLAH]]&gt;0,COUNT(A$3:$A352)+1,"")</f>
        <v>345</v>
      </c>
      <c r="B353" s="96" t="s">
        <v>2585</v>
      </c>
      <c r="C353" s="97">
        <f>IF(biasa1[[#This Row],[BARU]]="",biasa1[[#This Row],[JUMLAH AWAL]],biasa1[[#This Row],[BARU]])</f>
        <v>15</v>
      </c>
      <c r="D353" s="97" t="s">
        <v>679</v>
      </c>
      <c r="E353" s="97">
        <v>15</v>
      </c>
      <c r="F353" s="87"/>
      <c r="G3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3" s="90"/>
      <c r="I3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3" s="91">
        <f>LOOKUP(ROW(K353)-ROWS($K$1:$K$3),biasa1[NO])</f>
        <v>350</v>
      </c>
      <c r="L353" s="77" t="str">
        <f>LOOKUP(biasa2[[#This Row],[NO]],biasa1[NO],biasa1[NAMA])</f>
        <v>Bp 0908/ S3 Biru (36)</v>
      </c>
      <c r="M353" s="91">
        <f>LOOKUP(biasa2[[#This Row],[NO]],biasa1[NO],biasa1[JUMLAH])</f>
        <v>6</v>
      </c>
      <c r="N353" s="91" t="str">
        <f>LOOKUP(biasa2[[#This Row],[NO]],biasa1[NO],biasa1[SATUAN])</f>
        <v>40 box</v>
      </c>
    </row>
    <row r="354" spans="1:14" ht="20.100000000000001" customHeight="1">
      <c r="A354" s="87">
        <f>IF(biasa1[[#This Row],[JUMLAH]]&gt;0,COUNT(A$3:$A353)+1,"")</f>
        <v>346</v>
      </c>
      <c r="B354" s="96" t="s">
        <v>2586</v>
      </c>
      <c r="C354" s="97">
        <f>IF(biasa1[[#This Row],[BARU]]="",biasa1[[#This Row],[JUMLAH AWAL]],biasa1[[#This Row],[BARU]])</f>
        <v>18</v>
      </c>
      <c r="D354" s="97" t="s">
        <v>679</v>
      </c>
      <c r="E354" s="97">
        <v>18</v>
      </c>
      <c r="F354" s="87"/>
      <c r="G3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4" s="90"/>
      <c r="I3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4" s="91">
        <f>LOOKUP(ROW(K354)-ROWS($K$1:$K$3),biasa1[NO])</f>
        <v>351</v>
      </c>
      <c r="L354" s="77" t="str">
        <f>LOOKUP(biasa2[[#This Row],[NO]],biasa1[NO],biasa1[NAMA])</f>
        <v>Bp 0929</v>
      </c>
      <c r="M354" s="91">
        <f>LOOKUP(biasa2[[#This Row],[NO]],biasa1[NO],biasa1[JUMLAH])</f>
        <v>3</v>
      </c>
      <c r="N354" s="91" t="str">
        <f>LOOKUP(biasa2[[#This Row],[NO]],biasa1[NO],biasa1[SATUAN])</f>
        <v>144 ls</v>
      </c>
    </row>
    <row r="355" spans="1:14" ht="20.100000000000001" customHeight="1">
      <c r="A355" s="87">
        <f>IF(biasa1[[#This Row],[JUMLAH]]&gt;0,COUNT(A$3:$A354)+1,"")</f>
        <v>347</v>
      </c>
      <c r="B355" s="96" t="s">
        <v>2587</v>
      </c>
      <c r="C355" s="97">
        <f>IF(biasa1[[#This Row],[BARU]]="",biasa1[[#This Row],[JUMLAH AWAL]],biasa1[[#This Row],[BARU]])</f>
        <v>12</v>
      </c>
      <c r="D355" s="97" t="s">
        <v>679</v>
      </c>
      <c r="E355" s="97">
        <v>12</v>
      </c>
      <c r="F355" s="87"/>
      <c r="G3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5" s="90"/>
      <c r="I3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5" s="91">
        <f>LOOKUP(ROW(K355)-ROWS($K$1:$K$3),biasa1[NO])</f>
        <v>352</v>
      </c>
      <c r="L355" s="77" t="str">
        <f>LOOKUP(biasa2[[#This Row],[NO]],biasa1[NO],biasa1[NAMA])</f>
        <v>Bp 10w Smurf(1)/ 4w Smurf(1)</v>
      </c>
      <c r="M355" s="91">
        <f>LOOKUP(biasa2[[#This Row],[NO]],biasa1[NO],biasa1[JUMLAH])</f>
        <v>1</v>
      </c>
      <c r="N355" s="91" t="str">
        <f>LOOKUP(biasa2[[#This Row],[NO]],biasa1[NO],biasa1[SATUAN])</f>
        <v>36 box</v>
      </c>
    </row>
    <row r="356" spans="1:14" ht="20.100000000000001" customHeight="1">
      <c r="A356" s="87">
        <f>IF(biasa1[[#This Row],[JUMLAH]]&gt;0,COUNT(A$3:$A355)+1,"")</f>
        <v>348</v>
      </c>
      <c r="B356" s="88" t="s">
        <v>385</v>
      </c>
      <c r="C356" s="87">
        <f>IF(biasa1[[#This Row],[BARU]]="",biasa1[[#This Row],[JUMLAH AWAL]],biasa1[[#This Row],[BARU]])</f>
        <v>28</v>
      </c>
      <c r="D356" s="87" t="s">
        <v>4</v>
      </c>
      <c r="E356" s="87">
        <v>28</v>
      </c>
      <c r="F356" s="87"/>
      <c r="G3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6" s="90"/>
      <c r="I3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6" s="91">
        <f>LOOKUP(ROW(K356)-ROWS($K$1:$K$3),biasa1[NO])</f>
        <v>353</v>
      </c>
      <c r="L356" s="77" t="str">
        <f>LOOKUP(biasa2[[#This Row],[NO]],biasa1[NO],biasa1[NAMA])</f>
        <v>Bp 1120 kaki</v>
      </c>
      <c r="M356" s="91">
        <f>LOOKUP(biasa2[[#This Row],[NO]],biasa1[NO],biasa1[JUMLAH])</f>
        <v>5</v>
      </c>
      <c r="N356" s="91" t="str">
        <f>LOOKUP(biasa2[[#This Row],[NO]],biasa1[NO],biasa1[SATUAN])</f>
        <v>144 ls</v>
      </c>
    </row>
    <row r="357" spans="1:14" ht="20.100000000000001" customHeight="1">
      <c r="A357" s="87">
        <f>IF(biasa1[[#This Row],[JUMLAH]]&gt;0,COUNT(A$3:$A356)+1,"")</f>
        <v>349</v>
      </c>
      <c r="B357" s="88" t="s">
        <v>386</v>
      </c>
      <c r="C357" s="87">
        <f>IF(biasa1[[#This Row],[BARU]]="",biasa1[[#This Row],[JUMLAH AWAL]],biasa1[[#This Row],[BARU]])</f>
        <v>2</v>
      </c>
      <c r="D357" s="87" t="s">
        <v>114</v>
      </c>
      <c r="E357" s="87">
        <v>2</v>
      </c>
      <c r="F357" s="87"/>
      <c r="G3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7" s="90"/>
      <c r="I3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7" s="91">
        <f>LOOKUP(ROW(K357)-ROWS($K$1:$K$3),biasa1[NO])</f>
        <v>354</v>
      </c>
      <c r="L357" s="77" t="str">
        <f>LOOKUP(biasa2[[#This Row],[NO]],biasa1[NO],biasa1[NAMA])</f>
        <v>Bp 116 (36)</v>
      </c>
      <c r="M357" s="91">
        <f>LOOKUP(biasa2[[#This Row],[NO]],biasa1[NO],biasa1[JUMLAH])</f>
        <v>6</v>
      </c>
      <c r="N357" s="91" t="str">
        <f>LOOKUP(biasa2[[#This Row],[NO]],biasa1[NO],biasa1[SATUAN])</f>
        <v>48 box</v>
      </c>
    </row>
    <row r="358" spans="1:14" ht="20.100000000000001" customHeight="1">
      <c r="A358" s="87">
        <f>IF(biasa1[[#This Row],[JUMLAH]]&gt;0,COUNT(A$3:$A357)+1,"")</f>
        <v>350</v>
      </c>
      <c r="B358" s="88" t="s">
        <v>387</v>
      </c>
      <c r="C358" s="87">
        <f>IF(biasa1[[#This Row],[BARU]]="",biasa1[[#This Row],[JUMLAH AWAL]],biasa1[[#This Row],[BARU]])</f>
        <v>6</v>
      </c>
      <c r="D358" s="87" t="s">
        <v>165</v>
      </c>
      <c r="E358" s="87">
        <v>6</v>
      </c>
      <c r="F358" s="87"/>
      <c r="G3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8" s="90"/>
      <c r="I3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8" s="91">
        <f>LOOKUP(ROW(K358)-ROWS($K$1:$K$3),biasa1[NO])</f>
        <v>355</v>
      </c>
      <c r="L358" s="77" t="str">
        <f>LOOKUP(biasa2[[#This Row],[NO]],biasa1[NO],biasa1[NAMA])</f>
        <v>Bp 12/ on off M mouse</v>
      </c>
      <c r="M358" s="91">
        <f>LOOKUP(biasa2[[#This Row],[NO]],biasa1[NO],biasa1[JUMLAH])</f>
        <v>5</v>
      </c>
      <c r="N358" s="91" t="str">
        <f>LOOKUP(biasa2[[#This Row],[NO]],biasa1[NO],biasa1[SATUAN])</f>
        <v>200 ls</v>
      </c>
    </row>
    <row r="359" spans="1:14" ht="20.100000000000001" customHeight="1">
      <c r="A359" s="87">
        <f>IF(biasa1[[#This Row],[JUMLAH]]&gt;0,COUNT(A$3:$A358)+1,"")</f>
        <v>351</v>
      </c>
      <c r="B359" s="88" t="s">
        <v>388</v>
      </c>
      <c r="C359" s="87">
        <f>IF(biasa1[[#This Row],[BARU]]="",biasa1[[#This Row],[JUMLAH AWAL]],biasa1[[#This Row],[BARU]])</f>
        <v>3</v>
      </c>
      <c r="D359" s="87" t="s">
        <v>114</v>
      </c>
      <c r="E359" s="87">
        <v>3</v>
      </c>
      <c r="F359" s="87"/>
      <c r="G3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9" s="90"/>
      <c r="I3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9" s="91">
        <f>LOOKUP(ROW(K359)-ROWS($K$1:$K$3),biasa1[NO])</f>
        <v>356</v>
      </c>
      <c r="L359" s="77" t="str">
        <f>LOOKUP(biasa2[[#This Row],[NO]],biasa1[NO],biasa1[NAMA])</f>
        <v>Bp 1890 jamur</v>
      </c>
      <c r="M359" s="91">
        <f>LOOKUP(biasa2[[#This Row],[NO]],biasa1[NO],biasa1[JUMLAH])</f>
        <v>3</v>
      </c>
      <c r="N359" s="91" t="str">
        <f>LOOKUP(biasa2[[#This Row],[NO]],biasa1[NO],biasa1[SATUAN])</f>
        <v>18 box</v>
      </c>
    </row>
    <row r="360" spans="1:14" ht="20.100000000000001" customHeight="1">
      <c r="A360" s="87">
        <f>IF(biasa1[[#This Row],[JUMLAH]]&gt;0,COUNT(A$3:$A359)+1,"")</f>
        <v>352</v>
      </c>
      <c r="B360" s="88" t="s">
        <v>389</v>
      </c>
      <c r="C360" s="87">
        <f>IF(biasa1[[#This Row],[BARU]]="",biasa1[[#This Row],[JUMLAH AWAL]],biasa1[[#This Row],[BARU]])</f>
        <v>1</v>
      </c>
      <c r="D360" s="87" t="s">
        <v>105</v>
      </c>
      <c r="E360" s="87">
        <v>1</v>
      </c>
      <c r="F360" s="87"/>
      <c r="G3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0" s="90"/>
      <c r="I3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0" s="91">
        <f>LOOKUP(ROW(K360)-ROWS($K$1:$K$3),biasa1[NO])</f>
        <v>357</v>
      </c>
      <c r="L360" s="77" t="str">
        <f>LOOKUP(biasa2[[#This Row],[NO]],biasa1[NO],biasa1[NAMA])</f>
        <v>Bp 2028</v>
      </c>
      <c r="M360" s="91">
        <f>LOOKUP(biasa2[[#This Row],[NO]],biasa1[NO],biasa1[JUMLAH])</f>
        <v>3</v>
      </c>
      <c r="N360" s="91" t="str">
        <f>LOOKUP(biasa2[[#This Row],[NO]],biasa1[NO],biasa1[SATUAN])</f>
        <v>144 ls</v>
      </c>
    </row>
    <row r="361" spans="1:14" ht="20.100000000000001" customHeight="1">
      <c r="A361" s="87">
        <f>IF(biasa1[[#This Row],[JUMLAH]]&gt;0,COUNT(A$3:$A360)+1,"")</f>
        <v>353</v>
      </c>
      <c r="B361" s="88" t="s">
        <v>390</v>
      </c>
      <c r="C361" s="87">
        <f>IF(biasa1[[#This Row],[BARU]]="",biasa1[[#This Row],[JUMLAH AWAL]],biasa1[[#This Row],[BARU]])</f>
        <v>5</v>
      </c>
      <c r="D361" s="87" t="s">
        <v>114</v>
      </c>
      <c r="E361" s="87">
        <v>5</v>
      </c>
      <c r="F361" s="87"/>
      <c r="G3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1" s="90"/>
      <c r="I3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1" s="91">
        <f>LOOKUP(ROW(K361)-ROWS($K$1:$K$3),biasa1[NO])</f>
        <v>358</v>
      </c>
      <c r="L361" s="77" t="str">
        <f>LOOKUP(biasa2[[#This Row],[NO]],biasa1[NO],biasa1[NAMA])</f>
        <v>Bp 2313</v>
      </c>
      <c r="M361" s="91">
        <f>LOOKUP(biasa2[[#This Row],[NO]],biasa1[NO],biasa1[JUMLAH])</f>
        <v>1</v>
      </c>
      <c r="N361" s="91" t="str">
        <f>LOOKUP(biasa2[[#This Row],[NO]],biasa1[NO],biasa1[SATUAN])</f>
        <v>144 ls</v>
      </c>
    </row>
    <row r="362" spans="1:14" ht="20.100000000000001" customHeight="1">
      <c r="A362" s="87">
        <f>IF(biasa1[[#This Row],[JUMLAH]]&gt;0,COUNT(A$3:$A361)+1,"")</f>
        <v>354</v>
      </c>
      <c r="B362" s="88" t="s">
        <v>391</v>
      </c>
      <c r="C362" s="87">
        <f>IF(biasa1[[#This Row],[BARU]]="",biasa1[[#This Row],[JUMLAH AWAL]],biasa1[[#This Row],[BARU]])</f>
        <v>6</v>
      </c>
      <c r="D362" s="87" t="s">
        <v>103</v>
      </c>
      <c r="E362" s="87">
        <v>6</v>
      </c>
      <c r="F362" s="87"/>
      <c r="G3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2" s="90"/>
      <c r="I3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2" s="91">
        <f>LOOKUP(ROW(K362)-ROWS($K$1:$K$3),biasa1[NO])</f>
        <v>359</v>
      </c>
      <c r="L362" s="77" t="str">
        <f>LOOKUP(biasa2[[#This Row],[NO]],biasa1[NO],biasa1[NAMA])</f>
        <v>Bp 2319 (1)/ 9809 (3)</v>
      </c>
      <c r="M362" s="91">
        <f>LOOKUP(biasa2[[#This Row],[NO]],biasa1[NO],biasa1[JUMLAH])</f>
        <v>4</v>
      </c>
      <c r="N362" s="91" t="str">
        <f>LOOKUP(biasa2[[#This Row],[NO]],biasa1[NO],biasa1[SATUAN])</f>
        <v>144 ls</v>
      </c>
    </row>
    <row r="363" spans="1:14" ht="20.100000000000001" customHeight="1">
      <c r="A363" s="87">
        <f>IF(biasa1[[#This Row],[JUMLAH]]&gt;0,COUNT(A$3:$A362)+1,"")</f>
        <v>355</v>
      </c>
      <c r="B363" s="88" t="s">
        <v>392</v>
      </c>
      <c r="C363" s="87">
        <f>IF(biasa1[[#This Row],[BARU]]="",biasa1[[#This Row],[JUMLAH AWAL]],biasa1[[#This Row],[BARU]])</f>
        <v>5</v>
      </c>
      <c r="D363" s="87" t="s">
        <v>15</v>
      </c>
      <c r="E363" s="87">
        <v>5</v>
      </c>
      <c r="F363" s="87"/>
      <c r="G3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3" s="90"/>
      <c r="I3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3" s="91">
        <f>LOOKUP(ROW(K363)-ROWS($K$1:$K$3),biasa1[NO])</f>
        <v>360</v>
      </c>
      <c r="L363" s="77" t="str">
        <f>LOOKUP(biasa2[[#This Row],[NO]],biasa1[NO],biasa1[NAMA])</f>
        <v>Bp 2325 (1)</v>
      </c>
      <c r="M363" s="91">
        <f>LOOKUP(biasa2[[#This Row],[NO]],biasa1[NO],biasa1[JUMLAH])</f>
        <v>1</v>
      </c>
      <c r="N363" s="91" t="str">
        <f>LOOKUP(biasa2[[#This Row],[NO]],biasa1[NO],biasa1[SATUAN])</f>
        <v>144 ls</v>
      </c>
    </row>
    <row r="364" spans="1:14" ht="20.100000000000001" customHeight="1">
      <c r="A364" s="87">
        <f>IF(biasa1[[#This Row],[JUMLAH]]&gt;0,COUNT(A$3:$A363)+1,"")</f>
        <v>356</v>
      </c>
      <c r="B364" s="88" t="s">
        <v>393</v>
      </c>
      <c r="C364" s="87">
        <f>IF(biasa1[[#This Row],[BARU]]="",biasa1[[#This Row],[JUMLAH AWAL]],biasa1[[#This Row],[BARU]])</f>
        <v>3</v>
      </c>
      <c r="D364" s="87" t="s">
        <v>394</v>
      </c>
      <c r="E364" s="87">
        <v>3</v>
      </c>
      <c r="F364" s="87"/>
      <c r="G3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4" s="90"/>
      <c r="I3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4" s="91">
        <f>LOOKUP(ROW(K364)-ROWS($K$1:$K$3),biasa1[NO])</f>
        <v>361</v>
      </c>
      <c r="L364" s="77" t="str">
        <f>LOOKUP(biasa2[[#This Row],[NO]],biasa1[NO],biasa1[NAMA])</f>
        <v>Bp 2326 (2)/ 9928 (3)</v>
      </c>
      <c r="M364" s="91">
        <f>LOOKUP(biasa2[[#This Row],[NO]],biasa1[NO],biasa1[JUMLAH])</f>
        <v>5</v>
      </c>
      <c r="N364" s="91" t="str">
        <f>LOOKUP(biasa2[[#This Row],[NO]],biasa1[NO],biasa1[SATUAN])</f>
        <v>144 ls</v>
      </c>
    </row>
    <row r="365" spans="1:14" ht="20.100000000000001" customHeight="1">
      <c r="A365" s="87">
        <f>IF(biasa1[[#This Row],[JUMLAH]]&gt;0,COUNT(A$3:$A364)+1,"")</f>
        <v>357</v>
      </c>
      <c r="B365" s="88" t="s">
        <v>395</v>
      </c>
      <c r="C365" s="87">
        <f>IF(biasa1[[#This Row],[BARU]]="",biasa1[[#This Row],[JUMLAH AWAL]],biasa1[[#This Row],[BARU]])</f>
        <v>3</v>
      </c>
      <c r="D365" s="87" t="s">
        <v>114</v>
      </c>
      <c r="E365" s="87">
        <v>3</v>
      </c>
      <c r="F365" s="87"/>
      <c r="G3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5" s="90"/>
      <c r="I3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5" s="91">
        <f>LOOKUP(ROW(K365)-ROWS($K$1:$K$3),biasa1[NO])</f>
        <v>362</v>
      </c>
      <c r="L365" s="77" t="str">
        <f>LOOKUP(biasa2[[#This Row],[NO]],biasa1[NO],biasa1[NAMA])</f>
        <v>Bp 2330</v>
      </c>
      <c r="M365" s="91">
        <f>LOOKUP(biasa2[[#This Row],[NO]],biasa1[NO],biasa1[JUMLAH])</f>
        <v>1</v>
      </c>
      <c r="N365" s="91" t="str">
        <f>LOOKUP(biasa2[[#This Row],[NO]],biasa1[NO],biasa1[SATUAN])</f>
        <v>144 ls</v>
      </c>
    </row>
    <row r="366" spans="1:14" ht="20.100000000000001" customHeight="1">
      <c r="A366" s="87">
        <f>IF(biasa1[[#This Row],[JUMLAH]]&gt;0,COUNT(A$3:$A365)+1,"")</f>
        <v>358</v>
      </c>
      <c r="B366" s="88" t="s">
        <v>396</v>
      </c>
      <c r="C366" s="87">
        <f>IF(biasa1[[#This Row],[BARU]]="",biasa1[[#This Row],[JUMLAH AWAL]],biasa1[[#This Row],[BARU]])</f>
        <v>1</v>
      </c>
      <c r="D366" s="87" t="s">
        <v>114</v>
      </c>
      <c r="E366" s="87">
        <v>1</v>
      </c>
      <c r="F366" s="87"/>
      <c r="G3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6" s="90"/>
      <c r="I3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6" s="91">
        <f>LOOKUP(ROW(K366)-ROWS($K$1:$K$3),biasa1[NO])</f>
        <v>363</v>
      </c>
      <c r="L366" s="77" t="str">
        <f>LOOKUP(biasa2[[#This Row],[NO]],biasa1[NO],biasa1[NAMA])</f>
        <v>Bp 25001</v>
      </c>
      <c r="M366" s="91">
        <f>LOOKUP(biasa2[[#This Row],[NO]],biasa1[NO],biasa1[JUMLAH])</f>
        <v>5</v>
      </c>
      <c r="N366" s="91" t="str">
        <f>LOOKUP(biasa2[[#This Row],[NO]],biasa1[NO],biasa1[SATUAN])</f>
        <v>18 box</v>
      </c>
    </row>
    <row r="367" spans="1:14" ht="20.100000000000001" customHeight="1">
      <c r="A367" s="87">
        <f>IF(biasa1[[#This Row],[JUMLAH]]&gt;0,COUNT(A$3:$A366)+1,"")</f>
        <v>359</v>
      </c>
      <c r="B367" s="88" t="s">
        <v>397</v>
      </c>
      <c r="C367" s="87">
        <f>IF(biasa1[[#This Row],[BARU]]="",biasa1[[#This Row],[JUMLAH AWAL]],biasa1[[#This Row],[BARU]])</f>
        <v>4</v>
      </c>
      <c r="D367" s="87" t="s">
        <v>114</v>
      </c>
      <c r="E367" s="87">
        <v>4</v>
      </c>
      <c r="F367" s="87"/>
      <c r="G3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7" s="90"/>
      <c r="I3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7" s="91">
        <f>LOOKUP(ROW(K367)-ROWS($K$1:$K$3),biasa1[NO])</f>
        <v>364</v>
      </c>
      <c r="L367" s="77" t="str">
        <f>LOOKUP(biasa2[[#This Row],[NO]],biasa1[NO],biasa1[NAMA])</f>
        <v>Bp 25001</v>
      </c>
      <c r="M367" s="91">
        <f>LOOKUP(biasa2[[#This Row],[NO]],biasa1[NO],biasa1[JUMLAH])</f>
        <v>5</v>
      </c>
      <c r="N367" s="91" t="str">
        <f>LOOKUP(biasa2[[#This Row],[NO]],biasa1[NO],biasa1[SATUAN])</f>
        <v>36 box</v>
      </c>
    </row>
    <row r="368" spans="1:14" ht="20.100000000000001" customHeight="1">
      <c r="A368" s="87">
        <f>IF(biasa1[[#This Row],[JUMLAH]]&gt;0,COUNT(A$3:$A367)+1,"")</f>
        <v>360</v>
      </c>
      <c r="B368" s="88" t="s">
        <v>398</v>
      </c>
      <c r="C368" s="87">
        <f>IF(biasa1[[#This Row],[BARU]]="",biasa1[[#This Row],[JUMLAH AWAL]],biasa1[[#This Row],[BARU]])</f>
        <v>1</v>
      </c>
      <c r="D368" s="87" t="s">
        <v>114</v>
      </c>
      <c r="E368" s="87">
        <v>1</v>
      </c>
      <c r="F368" s="87"/>
      <c r="G3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8" s="90"/>
      <c r="I3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8" s="91">
        <f>LOOKUP(ROW(K368)-ROWS($K$1:$K$3),biasa1[NO])</f>
        <v>365</v>
      </c>
      <c r="L368" s="77" t="str">
        <f>LOOKUP(biasa2[[#This Row],[NO]],biasa1[NO],biasa1[NAMA])</f>
        <v>Bp 2628</v>
      </c>
      <c r="M368" s="91">
        <f>LOOKUP(biasa2[[#This Row],[NO]],biasa1[NO],biasa1[JUMLAH])</f>
        <v>4</v>
      </c>
      <c r="N368" s="91" t="str">
        <f>LOOKUP(biasa2[[#This Row],[NO]],biasa1[NO],biasa1[SATUAN])</f>
        <v>36 box</v>
      </c>
    </row>
    <row r="369" spans="1:14" ht="20.100000000000001" customHeight="1">
      <c r="A369" s="87">
        <f>IF(biasa1[[#This Row],[JUMLAH]]&gt;0,COUNT(A$3:$A368)+1,"")</f>
        <v>361</v>
      </c>
      <c r="B369" s="88" t="s">
        <v>399</v>
      </c>
      <c r="C369" s="87">
        <f>IF(biasa1[[#This Row],[BARU]]="",biasa1[[#This Row],[JUMLAH AWAL]],biasa1[[#This Row],[BARU]])</f>
        <v>5</v>
      </c>
      <c r="D369" s="87" t="s">
        <v>114</v>
      </c>
      <c r="E369" s="87">
        <v>5</v>
      </c>
      <c r="F369" s="87"/>
      <c r="G3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9" s="90"/>
      <c r="I3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9" s="91">
        <f>LOOKUP(ROW(K369)-ROWS($K$1:$K$3),biasa1[NO])</f>
        <v>366</v>
      </c>
      <c r="L369" s="77" t="str">
        <f>LOOKUP(biasa2[[#This Row],[NO]],biasa1[NO],biasa1[NAMA])</f>
        <v>Bp 2710 tentara</v>
      </c>
      <c r="M369" s="91">
        <f>LOOKUP(biasa2[[#This Row],[NO]],biasa1[NO],biasa1[JUMLAH])</f>
        <v>3</v>
      </c>
      <c r="N369" s="91" t="str">
        <f>LOOKUP(biasa2[[#This Row],[NO]],biasa1[NO],biasa1[SATUAN])</f>
        <v>18 box</v>
      </c>
    </row>
    <row r="370" spans="1:14" ht="20.100000000000001" customHeight="1">
      <c r="A370" s="87">
        <f>IF(biasa1[[#This Row],[JUMLAH]]&gt;0,COUNT(A$3:$A369)+1,"")</f>
        <v>362</v>
      </c>
      <c r="B370" s="88" t="s">
        <v>400</v>
      </c>
      <c r="C370" s="87">
        <f>IF(biasa1[[#This Row],[BARU]]="",biasa1[[#This Row],[JUMLAH AWAL]],biasa1[[#This Row],[BARU]])</f>
        <v>1</v>
      </c>
      <c r="D370" s="87" t="s">
        <v>114</v>
      </c>
      <c r="E370" s="87">
        <v>1</v>
      </c>
      <c r="F370" s="87"/>
      <c r="G3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0" s="90"/>
      <c r="I3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0" s="91">
        <f>LOOKUP(ROW(K370)-ROWS($K$1:$K$3),biasa1[NO])</f>
        <v>367</v>
      </c>
      <c r="L370" s="77" t="str">
        <f>LOOKUP(biasa2[[#This Row],[NO]],biasa1[NO],biasa1[NAMA])</f>
        <v>Bp 2710 tentara (48)</v>
      </c>
      <c r="M370" s="91">
        <f>LOOKUP(biasa2[[#This Row],[NO]],biasa1[NO],biasa1[JUMLAH])</f>
        <v>4</v>
      </c>
      <c r="N370" s="91" t="str">
        <f>LOOKUP(biasa2[[#This Row],[NO]],biasa1[NO],biasa1[SATUAN])</f>
        <v>16 box</v>
      </c>
    </row>
    <row r="371" spans="1:14" ht="20.100000000000001" customHeight="1">
      <c r="A371" s="87">
        <f>IF(biasa1[[#This Row],[JUMLAH]]&gt;0,COUNT(A$3:$A370)+1,"")</f>
        <v>363</v>
      </c>
      <c r="B371" s="88" t="s">
        <v>401</v>
      </c>
      <c r="C371" s="87">
        <f>IF(biasa1[[#This Row],[BARU]]="",biasa1[[#This Row],[JUMLAH AWAL]],biasa1[[#This Row],[BARU]])</f>
        <v>5</v>
      </c>
      <c r="D371" s="87" t="s">
        <v>394</v>
      </c>
      <c r="E371" s="87">
        <v>5</v>
      </c>
      <c r="F371" s="87"/>
      <c r="G3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1" s="90"/>
      <c r="I3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1" s="91">
        <f>LOOKUP(ROW(K371)-ROWS($K$1:$K$3),biasa1[NO])</f>
        <v>368</v>
      </c>
      <c r="L371" s="77" t="str">
        <f>LOOKUP(biasa2[[#This Row],[NO]],biasa1[NO],biasa1[NAMA])</f>
        <v>Bp 2710 tentara (48)</v>
      </c>
      <c r="M371" s="91">
        <f>LOOKUP(biasa2[[#This Row],[NO]],biasa1[NO],biasa1[JUMLAH])</f>
        <v>1</v>
      </c>
      <c r="N371" s="91" t="str">
        <f>LOOKUP(biasa2[[#This Row],[NO]],biasa1[NO],biasa1[SATUAN])</f>
        <v>20 box</v>
      </c>
    </row>
    <row r="372" spans="1:14" ht="20.100000000000001" customHeight="1">
      <c r="A372" s="87">
        <f>IF(biasa1[[#This Row],[JUMLAH]]&gt;0,COUNT(A$3:$A371)+1,"")</f>
        <v>364</v>
      </c>
      <c r="B372" s="88" t="s">
        <v>401</v>
      </c>
      <c r="C372" s="87">
        <f>IF(biasa1[[#This Row],[BARU]]="",biasa1[[#This Row],[JUMLAH AWAL]],biasa1[[#This Row],[BARU]])</f>
        <v>5</v>
      </c>
      <c r="D372" s="87" t="s">
        <v>105</v>
      </c>
      <c r="E372" s="87">
        <v>5</v>
      </c>
      <c r="F372" s="87"/>
      <c r="G3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2" s="90"/>
      <c r="I3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2" s="91">
        <f>LOOKUP(ROW(K372)-ROWS($K$1:$K$3),biasa1[NO])</f>
        <v>369</v>
      </c>
      <c r="L372" s="77" t="str">
        <f>LOOKUP(biasa2[[#This Row],[NO]],biasa1[NO],biasa1[NAMA])</f>
        <v>Bp 2725</v>
      </c>
      <c r="M372" s="91">
        <f>LOOKUP(biasa2[[#This Row],[NO]],biasa1[NO],biasa1[JUMLAH])</f>
        <v>1</v>
      </c>
      <c r="N372" s="91" t="str">
        <f>LOOKUP(biasa2[[#This Row],[NO]],biasa1[NO],biasa1[SATUAN])</f>
        <v>120 ls</v>
      </c>
    </row>
    <row r="373" spans="1:14" ht="20.100000000000001" customHeight="1">
      <c r="A373" s="87">
        <f>IF(biasa1[[#This Row],[JUMLAH]]&gt;0,COUNT(A$3:$A372)+1,"")</f>
        <v>365</v>
      </c>
      <c r="B373" s="88" t="s">
        <v>402</v>
      </c>
      <c r="C373" s="87">
        <f>IF(biasa1[[#This Row],[BARU]]="",biasa1[[#This Row],[JUMLAH AWAL]],biasa1[[#This Row],[BARU]])</f>
        <v>4</v>
      </c>
      <c r="D373" s="87" t="s">
        <v>105</v>
      </c>
      <c r="E373" s="87">
        <v>4</v>
      </c>
      <c r="F373" s="87"/>
      <c r="G3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3" s="90"/>
      <c r="I3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3" s="91">
        <f>LOOKUP(ROW(K373)-ROWS($K$1:$K$3),biasa1[NO])</f>
        <v>370</v>
      </c>
      <c r="L373" s="77" t="str">
        <f>LOOKUP(biasa2[[#This Row],[NO]],biasa1[NO],biasa1[NAMA])</f>
        <v>Bp 2731</v>
      </c>
      <c r="M373" s="91">
        <f>LOOKUP(biasa2[[#This Row],[NO]],biasa1[NO],biasa1[JUMLAH])</f>
        <v>1</v>
      </c>
      <c r="N373" s="91" t="str">
        <f>LOOKUP(biasa2[[#This Row],[NO]],biasa1[NO],biasa1[SATUAN])</f>
        <v>18 box</v>
      </c>
    </row>
    <row r="374" spans="1:14" ht="20.100000000000001" customHeight="1">
      <c r="A374" s="87">
        <f>IF(biasa1[[#This Row],[JUMLAH]]&gt;0,COUNT(A$3:$A373)+1,"")</f>
        <v>366</v>
      </c>
      <c r="B374" s="88" t="s">
        <v>403</v>
      </c>
      <c r="C374" s="87">
        <f>IF(biasa1[[#This Row],[BARU]]="",biasa1[[#This Row],[JUMLAH AWAL]],biasa1[[#This Row],[BARU]])</f>
        <v>3</v>
      </c>
      <c r="D374" s="87" t="s">
        <v>394</v>
      </c>
      <c r="E374" s="87">
        <v>3</v>
      </c>
      <c r="F374" s="87"/>
      <c r="G3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4" s="90"/>
      <c r="I3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4" s="91">
        <f>LOOKUP(ROW(K374)-ROWS($K$1:$K$3),biasa1[NO])</f>
        <v>371</v>
      </c>
      <c r="L374" s="77" t="str">
        <f>LOOKUP(biasa2[[#This Row],[NO]],biasa1[NO],biasa1[NAMA])</f>
        <v>Bp 2c 2689 4w Dny</v>
      </c>
      <c r="M374" s="91">
        <f>LOOKUP(biasa2[[#This Row],[NO]],biasa1[NO],biasa1[JUMLAH])</f>
        <v>1</v>
      </c>
      <c r="N374" s="91" t="str">
        <f>LOOKUP(biasa2[[#This Row],[NO]],biasa1[NO],biasa1[SATUAN])</f>
        <v>144 ls</v>
      </c>
    </row>
    <row r="375" spans="1:14" ht="20.100000000000001" customHeight="1">
      <c r="A375" s="87">
        <f>IF(biasa1[[#This Row],[JUMLAH]]&gt;0,COUNT(A$3:$A374)+1,"")</f>
        <v>367</v>
      </c>
      <c r="B375" s="88" t="s">
        <v>404</v>
      </c>
      <c r="C375" s="87">
        <f>IF(biasa1[[#This Row],[BARU]]="",biasa1[[#This Row],[JUMLAH AWAL]],biasa1[[#This Row],[BARU]])</f>
        <v>4</v>
      </c>
      <c r="D375" s="87" t="s">
        <v>405</v>
      </c>
      <c r="E375" s="87">
        <v>4</v>
      </c>
      <c r="F375" s="87"/>
      <c r="G3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5" s="90"/>
      <c r="I3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5" s="91">
        <f>LOOKUP(ROW(K375)-ROWS($K$1:$K$3),biasa1[NO])</f>
        <v>372</v>
      </c>
      <c r="L375" s="77" t="str">
        <f>LOOKUP(biasa2[[#This Row],[NO]],biasa1[NO],biasa1[NAMA])</f>
        <v>Bp 3028 love straw (7=18 box/ 1= 21 box) 1x48</v>
      </c>
      <c r="M375" s="91">
        <f>LOOKUP(biasa2[[#This Row],[NO]],biasa1[NO],biasa1[JUMLAH])</f>
        <v>4</v>
      </c>
      <c r="N375" s="91" t="str">
        <f>LOOKUP(biasa2[[#This Row],[NO]],biasa1[NO],biasa1[SATUAN])</f>
        <v>18 box</v>
      </c>
    </row>
    <row r="376" spans="1:14" ht="20.100000000000001" customHeight="1">
      <c r="A376" s="87">
        <f>IF(biasa1[[#This Row],[JUMLAH]]&gt;0,COUNT(A$3:$A375)+1,"")</f>
        <v>368</v>
      </c>
      <c r="B376" s="88" t="s">
        <v>404</v>
      </c>
      <c r="C376" s="87">
        <f>IF(biasa1[[#This Row],[BARU]]="",biasa1[[#This Row],[JUMLAH AWAL]],biasa1[[#This Row],[BARU]])</f>
        <v>1</v>
      </c>
      <c r="D376" s="87" t="s">
        <v>245</v>
      </c>
      <c r="E376" s="87">
        <v>1</v>
      </c>
      <c r="F376" s="87"/>
      <c r="G3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6" s="90"/>
      <c r="I3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6" s="91">
        <f>LOOKUP(ROW(K376)-ROWS($K$1:$K$3),biasa1[NO])</f>
        <v>373</v>
      </c>
      <c r="L376" s="77" t="str">
        <f>LOOKUP(biasa2[[#This Row],[NO]],biasa1[NO],biasa1[NAMA])</f>
        <v>Bp 3333 gelas + pedang</v>
      </c>
      <c r="M376" s="91">
        <f>LOOKUP(biasa2[[#This Row],[NO]],biasa1[NO],biasa1[JUMLAH])</f>
        <v>1</v>
      </c>
      <c r="N376" s="91" t="str">
        <f>LOOKUP(biasa2[[#This Row],[NO]],biasa1[NO],biasa1[SATUAN])</f>
        <v>72 box</v>
      </c>
    </row>
    <row r="377" spans="1:14" ht="20.100000000000001" customHeight="1">
      <c r="A377" s="87">
        <f>IF(biasa1[[#This Row],[JUMLAH]]&gt;0,COUNT(A$3:$A376)+1,"")</f>
        <v>369</v>
      </c>
      <c r="B377" s="88" t="s">
        <v>406</v>
      </c>
      <c r="C377" s="87">
        <f>IF(biasa1[[#This Row],[BARU]]="",biasa1[[#This Row],[JUMLAH AWAL]],biasa1[[#This Row],[BARU]])</f>
        <v>1</v>
      </c>
      <c r="D377" s="87" t="s">
        <v>33</v>
      </c>
      <c r="E377" s="87">
        <v>1</v>
      </c>
      <c r="F377" s="87"/>
      <c r="G3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7" s="90"/>
      <c r="I3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7" s="91">
        <f>LOOKUP(ROW(K377)-ROWS($K$1:$K$3),biasa1[NO])</f>
        <v>374</v>
      </c>
      <c r="L377" s="77" t="str">
        <f>LOOKUP(biasa2[[#This Row],[NO]],biasa1[NO],biasa1[NAMA])</f>
        <v>Bp 3653 kuda (48)</v>
      </c>
      <c r="M377" s="91">
        <f>LOOKUP(biasa2[[#This Row],[NO]],biasa1[NO],biasa1[JUMLAH])</f>
        <v>1</v>
      </c>
      <c r="N377" s="91" t="str">
        <f>LOOKUP(biasa2[[#This Row],[NO]],biasa1[NO],biasa1[SATUAN])</f>
        <v>18 box</v>
      </c>
    </row>
    <row r="378" spans="1:14" ht="20.100000000000001" customHeight="1">
      <c r="A378" s="87">
        <f>IF(biasa1[[#This Row],[JUMLAH]]&gt;0,COUNT(A$3:$A377)+1,"")</f>
        <v>370</v>
      </c>
      <c r="B378" s="88" t="s">
        <v>407</v>
      </c>
      <c r="C378" s="87">
        <f>IF(biasa1[[#This Row],[BARU]]="",biasa1[[#This Row],[JUMLAH AWAL]],biasa1[[#This Row],[BARU]])</f>
        <v>1</v>
      </c>
      <c r="D378" s="87" t="s">
        <v>394</v>
      </c>
      <c r="E378" s="87">
        <v>1</v>
      </c>
      <c r="F378" s="87"/>
      <c r="G3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8" s="90"/>
      <c r="I3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8" s="91">
        <f>LOOKUP(ROW(K378)-ROWS($K$1:$K$3),biasa1[NO])</f>
        <v>375</v>
      </c>
      <c r="L378" s="77" t="str">
        <f>LOOKUP(biasa2[[#This Row],[NO]],biasa1[NO],biasa1[NAMA])</f>
        <v>Bp 380 (1x36)</v>
      </c>
      <c r="M378" s="91">
        <f>LOOKUP(biasa2[[#This Row],[NO]],biasa1[NO],biasa1[JUMLAH])</f>
        <v>1</v>
      </c>
      <c r="N378" s="91" t="str">
        <f>LOOKUP(biasa2[[#This Row],[NO]],biasa1[NO],biasa1[SATUAN])</f>
        <v>48 box</v>
      </c>
    </row>
    <row r="379" spans="1:14" ht="20.100000000000001" customHeight="1">
      <c r="A379" s="87">
        <f>IF(biasa1[[#This Row],[JUMLAH]]&gt;0,COUNT(A$3:$A378)+1,"")</f>
        <v>371</v>
      </c>
      <c r="B379" s="88" t="s">
        <v>408</v>
      </c>
      <c r="C379" s="87">
        <f>IF(biasa1[[#This Row],[BARU]]="",biasa1[[#This Row],[JUMLAH AWAL]],biasa1[[#This Row],[BARU]])</f>
        <v>1</v>
      </c>
      <c r="D379" s="87" t="s">
        <v>114</v>
      </c>
      <c r="E379" s="87">
        <v>1</v>
      </c>
      <c r="F379" s="87"/>
      <c r="G3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9" s="90"/>
      <c r="I3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9" s="91">
        <f>LOOKUP(ROW(K379)-ROWS($K$1:$K$3),biasa1[NO])</f>
        <v>376</v>
      </c>
      <c r="L379" s="77" t="str">
        <f>LOOKUP(biasa2[[#This Row],[NO]],biasa1[NO],biasa1[NAMA])</f>
        <v>Bp 389 AB (1x36)</v>
      </c>
      <c r="M379" s="91">
        <f>LOOKUP(biasa2[[#This Row],[NO]],biasa1[NO],biasa1[JUMLAH])</f>
        <v>2</v>
      </c>
      <c r="N379" s="91" t="str">
        <f>LOOKUP(biasa2[[#This Row],[NO]],biasa1[NO],biasa1[SATUAN])</f>
        <v>48 box</v>
      </c>
    </row>
    <row r="380" spans="1:14" ht="20.100000000000001" customHeight="1">
      <c r="A380" s="87">
        <f>IF(biasa1[[#This Row],[JUMLAH]]&gt;0,COUNT(A$3:$A379)+1,"")</f>
        <v>372</v>
      </c>
      <c r="B380" s="88" t="s">
        <v>409</v>
      </c>
      <c r="C380" s="87">
        <f>IF(biasa1[[#This Row],[BARU]]="",biasa1[[#This Row],[JUMLAH AWAL]],biasa1[[#This Row],[BARU]])</f>
        <v>4</v>
      </c>
      <c r="D380" s="87" t="s">
        <v>394</v>
      </c>
      <c r="E380" s="87">
        <v>4</v>
      </c>
      <c r="F380" s="87"/>
      <c r="G3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0" s="90"/>
      <c r="I3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0" s="91">
        <f>LOOKUP(ROW(K380)-ROWS($K$1:$K$3),biasa1[NO])</f>
        <v>377</v>
      </c>
      <c r="L380" s="77" t="str">
        <f>LOOKUP(biasa2[[#This Row],[NO]],biasa1[NO],biasa1[NAMA])</f>
        <v>Bp 4W box (P1081)</v>
      </c>
      <c r="M380" s="91">
        <f>LOOKUP(biasa2[[#This Row],[NO]],biasa1[NO],biasa1[JUMLAH])</f>
        <v>1</v>
      </c>
      <c r="N380" s="91" t="str">
        <f>LOOKUP(biasa2[[#This Row],[NO]],biasa1[NO],biasa1[SATUAN])</f>
        <v>108 ls</v>
      </c>
    </row>
    <row r="381" spans="1:14" ht="20.100000000000001" customHeight="1">
      <c r="A381" s="87">
        <f>IF(biasa1[[#This Row],[JUMLAH]]&gt;0,COUNT(A$3:$A380)+1,"")</f>
        <v>373</v>
      </c>
      <c r="B381" s="88" t="s">
        <v>410</v>
      </c>
      <c r="C381" s="87">
        <f>IF(biasa1[[#This Row],[BARU]]="",biasa1[[#This Row],[JUMLAH AWAL]],biasa1[[#This Row],[BARU]])</f>
        <v>1</v>
      </c>
      <c r="D381" s="87" t="s">
        <v>233</v>
      </c>
      <c r="E381" s="87">
        <v>1</v>
      </c>
      <c r="F381" s="87"/>
      <c r="G3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1" s="90"/>
      <c r="I3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1" s="91">
        <f>LOOKUP(ROW(K381)-ROWS($K$1:$K$3),biasa1[NO])</f>
        <v>378</v>
      </c>
      <c r="L381" s="77" t="str">
        <f>LOOKUP(biasa2[[#This Row],[NO]],biasa1[NO],biasa1[NAMA])</f>
        <v>Bp 506</v>
      </c>
      <c r="M381" s="91">
        <f>LOOKUP(biasa2[[#This Row],[NO]],biasa1[NO],biasa1[JUMLAH])</f>
        <v>4</v>
      </c>
      <c r="N381" s="91" t="str">
        <f>LOOKUP(biasa2[[#This Row],[NO]],biasa1[NO],biasa1[SATUAN])</f>
        <v>144 ls</v>
      </c>
    </row>
    <row r="382" spans="1:14" ht="20.100000000000001" customHeight="1">
      <c r="A382" s="87">
        <f>IF(biasa1[[#This Row],[JUMLAH]]&gt;0,COUNT(A$3:$A381)+1,"")</f>
        <v>374</v>
      </c>
      <c r="B382" s="88" t="s">
        <v>411</v>
      </c>
      <c r="C382" s="87">
        <f>IF(biasa1[[#This Row],[BARU]]="",biasa1[[#This Row],[JUMLAH AWAL]],biasa1[[#This Row],[BARU]])</f>
        <v>1</v>
      </c>
      <c r="D382" s="87" t="s">
        <v>394</v>
      </c>
      <c r="E382" s="87">
        <v>1</v>
      </c>
      <c r="F382" s="87"/>
      <c r="G3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2" s="90"/>
      <c r="I3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2" s="91">
        <f>LOOKUP(ROW(K382)-ROWS($K$1:$K$3),biasa1[NO])</f>
        <v>379</v>
      </c>
      <c r="L382" s="77" t="str">
        <f>LOOKUP(biasa2[[#This Row],[NO]],biasa1[NO],biasa1[NAMA])</f>
        <v>Bp 6 warna HK 6060 (24)</v>
      </c>
      <c r="M382" s="91">
        <f>LOOKUP(biasa2[[#This Row],[NO]],biasa1[NO],biasa1[JUMLAH])</f>
        <v>1</v>
      </c>
      <c r="N382" s="91" t="str">
        <f>LOOKUP(biasa2[[#This Row],[NO]],biasa1[NO],biasa1[SATUAN])</f>
        <v>60 box</v>
      </c>
    </row>
    <row r="383" spans="1:14" ht="20.100000000000001" customHeight="1">
      <c r="A383" s="87">
        <f>IF(biasa1[[#This Row],[JUMLAH]]&gt;0,COUNT(A$3:$A382)+1,"")</f>
        <v>375</v>
      </c>
      <c r="B383" s="88" t="s">
        <v>412</v>
      </c>
      <c r="C383" s="87">
        <f>IF(biasa1[[#This Row],[BARU]]="",biasa1[[#This Row],[JUMLAH AWAL]],biasa1[[#This Row],[BARU]])</f>
        <v>1</v>
      </c>
      <c r="D383" s="87" t="s">
        <v>103</v>
      </c>
      <c r="E383" s="87">
        <v>1</v>
      </c>
      <c r="F383" s="87"/>
      <c r="G3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3" s="90"/>
      <c r="I3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3" s="91">
        <f>LOOKUP(ROW(K383)-ROWS($K$1:$K$3),biasa1[NO])</f>
        <v>380</v>
      </c>
      <c r="L383" s="77" t="str">
        <f>LOOKUP(biasa2[[#This Row],[NO]],biasa1[NO],biasa1[NAMA])</f>
        <v>Bp 6653</v>
      </c>
      <c r="M383" s="91">
        <f>LOOKUP(biasa2[[#This Row],[NO]],biasa1[NO],biasa1[JUMLAH])</f>
        <v>3</v>
      </c>
      <c r="N383" s="91" t="str">
        <f>LOOKUP(biasa2[[#This Row],[NO]],biasa1[NO],biasa1[SATUAN])</f>
        <v>144 ls</v>
      </c>
    </row>
    <row r="384" spans="1:14" ht="20.100000000000001" customHeight="1">
      <c r="A384" s="87">
        <f>IF(biasa1[[#This Row],[JUMLAH]]&gt;0,COUNT(A$3:$A383)+1,"")</f>
        <v>376</v>
      </c>
      <c r="B384" s="88" t="s">
        <v>413</v>
      </c>
      <c r="C384" s="87">
        <f>IF(biasa1[[#This Row],[BARU]]="",biasa1[[#This Row],[JUMLAH AWAL]],biasa1[[#This Row],[BARU]])</f>
        <v>2</v>
      </c>
      <c r="D384" s="87" t="s">
        <v>103</v>
      </c>
      <c r="E384" s="87">
        <v>2</v>
      </c>
      <c r="F384" s="87"/>
      <c r="G3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4" s="90"/>
      <c r="I3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4" s="91">
        <f>LOOKUP(ROW(K384)-ROWS($K$1:$K$3),biasa1[NO])</f>
        <v>381</v>
      </c>
      <c r="L384" s="77" t="str">
        <f>LOOKUP(biasa2[[#This Row],[NO]],biasa1[NO],biasa1[NAMA])</f>
        <v>Bp 680 diamond Hati (48)</v>
      </c>
      <c r="M384" s="91">
        <f>LOOKUP(biasa2[[#This Row],[NO]],biasa1[NO],biasa1[JUMLAH])</f>
        <v>6</v>
      </c>
      <c r="N384" s="91" t="str">
        <f>LOOKUP(biasa2[[#This Row],[NO]],biasa1[NO],biasa1[SATUAN])</f>
        <v>20 box</v>
      </c>
    </row>
    <row r="385" spans="1:14" ht="20.100000000000001" customHeight="1">
      <c r="A385" s="87">
        <f>IF(biasa1[[#This Row],[JUMLAH]]&gt;0,COUNT(A$3:$A384)+1,"")</f>
        <v>377</v>
      </c>
      <c r="B385" s="88" t="s">
        <v>414</v>
      </c>
      <c r="C385" s="87">
        <f>IF(biasa1[[#This Row],[BARU]]="",biasa1[[#This Row],[JUMLAH AWAL]],biasa1[[#This Row],[BARU]])</f>
        <v>1</v>
      </c>
      <c r="D385" s="87" t="s">
        <v>415</v>
      </c>
      <c r="E385" s="87">
        <v>1</v>
      </c>
      <c r="F385" s="87"/>
      <c r="G3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5" s="90"/>
      <c r="I3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5" s="91">
        <f>LOOKUP(ROW(K385)-ROWS($K$1:$K$3),biasa1[NO])</f>
        <v>382</v>
      </c>
      <c r="L385" s="77" t="str">
        <f>LOOKUP(biasa2[[#This Row],[NO]],biasa1[NO],biasa1[NAMA])</f>
        <v>Bp 68003 apel</v>
      </c>
      <c r="M385" s="91">
        <f>LOOKUP(biasa2[[#This Row],[NO]],biasa1[NO],biasa1[JUMLAH])</f>
        <v>2</v>
      </c>
      <c r="N385" s="91" t="str">
        <f>LOOKUP(biasa2[[#This Row],[NO]],biasa1[NO],biasa1[SATUAN])</f>
        <v>144 ls</v>
      </c>
    </row>
    <row r="386" spans="1:14" ht="20.100000000000001" customHeight="1">
      <c r="A386" s="87">
        <f>IF(biasa1[[#This Row],[JUMLAH]]&gt;0,COUNT(A$3:$A385)+1,"")</f>
        <v>378</v>
      </c>
      <c r="B386" s="88" t="s">
        <v>416</v>
      </c>
      <c r="C386" s="87">
        <f>IF(biasa1[[#This Row],[BARU]]="",biasa1[[#This Row],[JUMLAH AWAL]],biasa1[[#This Row],[BARU]])</f>
        <v>4</v>
      </c>
      <c r="D386" s="87" t="s">
        <v>114</v>
      </c>
      <c r="E386" s="87">
        <v>4</v>
      </c>
      <c r="F386" s="87"/>
      <c r="G3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6" s="90"/>
      <c r="I3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6" s="91">
        <f>LOOKUP(ROW(K386)-ROWS($K$1:$K$3),biasa1[NO])</f>
        <v>383</v>
      </c>
      <c r="L386" s="77" t="str">
        <f>LOOKUP(biasa2[[#This Row],[NO]],biasa1[NO],biasa1[NAMA])</f>
        <v>Bp 688/ S3 Biru (30)</v>
      </c>
      <c r="M386" s="91">
        <f>LOOKUP(biasa2[[#This Row],[NO]],biasa1[NO],biasa1[JUMLAH])</f>
        <v>1</v>
      </c>
      <c r="N386" s="91" t="str">
        <f>LOOKUP(biasa2[[#This Row],[NO]],biasa1[NO],biasa1[SATUAN])</f>
        <v>32 box</v>
      </c>
    </row>
    <row r="387" spans="1:14" ht="20.100000000000001" customHeight="1">
      <c r="A387" s="87">
        <f>IF(biasa1[[#This Row],[JUMLAH]]&gt;0,COUNT(A$3:$A386)+1,"")</f>
        <v>379</v>
      </c>
      <c r="B387" s="88" t="s">
        <v>417</v>
      </c>
      <c r="C387" s="87">
        <f>IF(biasa1[[#This Row],[BARU]]="",biasa1[[#This Row],[JUMLAH AWAL]],biasa1[[#This Row],[BARU]])</f>
        <v>1</v>
      </c>
      <c r="D387" s="87" t="s">
        <v>117</v>
      </c>
      <c r="E387" s="87">
        <v>1</v>
      </c>
      <c r="F387" s="87"/>
      <c r="G3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7" s="90"/>
      <c r="I3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7" s="91">
        <f>LOOKUP(ROW(K387)-ROWS($K$1:$K$3),biasa1[NO])</f>
        <v>384</v>
      </c>
      <c r="L387" s="77" t="str">
        <f>LOOKUP(biasa2[[#This Row],[NO]],biasa1[NO],biasa1[NAMA])</f>
        <v>Bp 6w 6767 sika</v>
      </c>
      <c r="M387" s="91">
        <f>LOOKUP(biasa2[[#This Row],[NO]],biasa1[NO],biasa1[JUMLAH])</f>
        <v>2</v>
      </c>
      <c r="N387" s="91" t="str">
        <f>LOOKUP(biasa2[[#This Row],[NO]],biasa1[NO],biasa1[SATUAN])</f>
        <v>108 ls</v>
      </c>
    </row>
    <row r="388" spans="1:14" ht="20.100000000000001" customHeight="1">
      <c r="A388" s="87">
        <f>IF(biasa1[[#This Row],[JUMLAH]]&gt;0,COUNT(A$3:$A387)+1,"")</f>
        <v>380</v>
      </c>
      <c r="B388" s="88" t="s">
        <v>418</v>
      </c>
      <c r="C388" s="87">
        <f>IF(biasa1[[#This Row],[BARU]]="",biasa1[[#This Row],[JUMLAH AWAL]],biasa1[[#This Row],[BARU]])</f>
        <v>3</v>
      </c>
      <c r="D388" s="87" t="s">
        <v>114</v>
      </c>
      <c r="E388" s="87">
        <v>3</v>
      </c>
      <c r="F388" s="87"/>
      <c r="G3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8" s="90"/>
      <c r="I3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8" s="91">
        <f>LOOKUP(ROW(K388)-ROWS($K$1:$K$3),biasa1[NO])</f>
        <v>385</v>
      </c>
      <c r="L388" s="77" t="str">
        <f>LOOKUP(biasa2[[#This Row],[NO]],biasa1[NO],biasa1[NAMA])</f>
        <v>Bp 6w MIX karakter 6 gambar</v>
      </c>
      <c r="M388" s="91">
        <f>LOOKUP(biasa2[[#This Row],[NO]],biasa1[NO],biasa1[JUMLAH])</f>
        <v>9</v>
      </c>
      <c r="N388" s="91" t="str">
        <f>LOOKUP(biasa2[[#This Row],[NO]],biasa1[NO],biasa1[SATUAN])</f>
        <v>1296 pc</v>
      </c>
    </row>
    <row r="389" spans="1:14" ht="20.100000000000001" customHeight="1">
      <c r="A389" s="87">
        <f>IF(biasa1[[#This Row],[JUMLAH]]&gt;0,COUNT(A$3:$A388)+1,"")</f>
        <v>381</v>
      </c>
      <c r="B389" s="88" t="s">
        <v>419</v>
      </c>
      <c r="C389" s="87">
        <f>IF(biasa1[[#This Row],[BARU]]="",biasa1[[#This Row],[JUMLAH AWAL]],biasa1[[#This Row],[BARU]])</f>
        <v>6</v>
      </c>
      <c r="D389" s="87" t="s">
        <v>245</v>
      </c>
      <c r="E389" s="87">
        <v>6</v>
      </c>
      <c r="F389" s="87"/>
      <c r="G3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9" s="90"/>
      <c r="I3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9" s="91">
        <f>LOOKUP(ROW(K389)-ROWS($K$1:$K$3),biasa1[NO])</f>
        <v>386</v>
      </c>
      <c r="L389" s="77" t="str">
        <f>LOOKUP(biasa2[[#This Row],[NO]],biasa1[NO],biasa1[NAMA])</f>
        <v>Bp 7053</v>
      </c>
      <c r="M389" s="91">
        <f>LOOKUP(biasa2[[#This Row],[NO]],biasa1[NO],biasa1[JUMLAH])</f>
        <v>1</v>
      </c>
      <c r="N389" s="91" t="str">
        <f>LOOKUP(biasa2[[#This Row],[NO]],biasa1[NO],biasa1[SATUAN])</f>
        <v>192 ls</v>
      </c>
    </row>
    <row r="390" spans="1:14" ht="20.100000000000001" customHeight="1">
      <c r="A390" s="87">
        <f>IF(biasa1[[#This Row],[JUMLAH]]&gt;0,COUNT(A$3:$A389)+1,"")</f>
        <v>382</v>
      </c>
      <c r="B390" s="88" t="s">
        <v>420</v>
      </c>
      <c r="C390" s="87">
        <f>IF(biasa1[[#This Row],[BARU]]="",biasa1[[#This Row],[JUMLAH AWAL]],biasa1[[#This Row],[BARU]])</f>
        <v>2</v>
      </c>
      <c r="D390" s="87" t="s">
        <v>114</v>
      </c>
      <c r="E390" s="87">
        <v>2</v>
      </c>
      <c r="F390" s="87"/>
      <c r="G3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0" s="90"/>
      <c r="I3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0" s="91">
        <f>LOOKUP(ROW(K390)-ROWS($K$1:$K$3),biasa1[NO])</f>
        <v>387</v>
      </c>
      <c r="L390" s="77" t="str">
        <f>LOOKUP(biasa2[[#This Row],[NO]],biasa1[NO],biasa1[NAMA])</f>
        <v>Bp 7054</v>
      </c>
      <c r="M390" s="91">
        <f>LOOKUP(biasa2[[#This Row],[NO]],biasa1[NO],biasa1[JUMLAH])</f>
        <v>3</v>
      </c>
      <c r="N390" s="91" t="str">
        <f>LOOKUP(biasa2[[#This Row],[NO]],biasa1[NO],biasa1[SATUAN])</f>
        <v>192 ls</v>
      </c>
    </row>
    <row r="391" spans="1:14" ht="20.100000000000001" customHeight="1">
      <c r="A391" s="87">
        <f>IF(biasa1[[#This Row],[JUMLAH]]&gt;0,COUNT(A$3:$A390)+1,"")</f>
        <v>383</v>
      </c>
      <c r="B391" s="88" t="s">
        <v>421</v>
      </c>
      <c r="C391" s="87">
        <f>IF(biasa1[[#This Row],[BARU]]="",biasa1[[#This Row],[JUMLAH AWAL]],biasa1[[#This Row],[BARU]])</f>
        <v>1</v>
      </c>
      <c r="D391" s="87" t="s">
        <v>422</v>
      </c>
      <c r="E391" s="87">
        <v>1</v>
      </c>
      <c r="F391" s="87"/>
      <c r="G3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1" s="90"/>
      <c r="I3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1" s="91">
        <f>LOOKUP(ROW(K391)-ROWS($K$1:$K$3),biasa1[NO])</f>
        <v>388</v>
      </c>
      <c r="L391" s="77" t="str">
        <f>LOOKUP(biasa2[[#This Row],[NO]],biasa1[NO],biasa1[NAMA])</f>
        <v>Bp 7064</v>
      </c>
      <c r="M391" s="91">
        <f>LOOKUP(biasa2[[#This Row],[NO]],biasa1[NO],biasa1[JUMLAH])</f>
        <v>16</v>
      </c>
      <c r="N391" s="91" t="str">
        <f>LOOKUP(biasa2[[#This Row],[NO]],biasa1[NO],biasa1[SATUAN])</f>
        <v>192 ls</v>
      </c>
    </row>
    <row r="392" spans="1:14" ht="20.100000000000001" customHeight="1">
      <c r="A392" s="87">
        <f>IF(biasa1[[#This Row],[JUMLAH]]&gt;0,COUNT(A$3:$A391)+1,"")</f>
        <v>384</v>
      </c>
      <c r="B392" s="88" t="s">
        <v>423</v>
      </c>
      <c r="C392" s="87">
        <f>IF(biasa1[[#This Row],[BARU]]="",biasa1[[#This Row],[JUMLAH AWAL]],biasa1[[#This Row],[BARU]])</f>
        <v>2</v>
      </c>
      <c r="D392" s="87" t="s">
        <v>415</v>
      </c>
      <c r="E392" s="87">
        <v>2</v>
      </c>
      <c r="F392" s="87"/>
      <c r="G3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2" s="90"/>
      <c r="I3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2" s="91">
        <f>LOOKUP(ROW(K392)-ROWS($K$1:$K$3),biasa1[NO])</f>
        <v>389</v>
      </c>
      <c r="L392" s="77" t="str">
        <f>LOOKUP(biasa2[[#This Row],[NO]],biasa1[NO],biasa1[NAMA])</f>
        <v>Bp 7067</v>
      </c>
      <c r="M392" s="91">
        <f>LOOKUP(biasa2[[#This Row],[NO]],biasa1[NO],biasa1[JUMLAH])</f>
        <v>20</v>
      </c>
      <c r="N392" s="91" t="str">
        <f>LOOKUP(biasa2[[#This Row],[NO]],biasa1[NO],biasa1[SATUAN])</f>
        <v>192 ls</v>
      </c>
    </row>
    <row r="393" spans="1:14" ht="20.100000000000001" customHeight="1">
      <c r="A393" s="87">
        <f>IF(biasa1[[#This Row],[JUMLAH]]&gt;0,COUNT(A$3:$A392)+1,"")</f>
        <v>385</v>
      </c>
      <c r="B393" s="88" t="s">
        <v>424</v>
      </c>
      <c r="C393" s="87">
        <f>IF(biasa1[[#This Row],[BARU]]="",biasa1[[#This Row],[JUMLAH AWAL]],biasa1[[#This Row],[BARU]])</f>
        <v>9</v>
      </c>
      <c r="D393" s="87" t="s">
        <v>425</v>
      </c>
      <c r="E393" s="87">
        <v>9</v>
      </c>
      <c r="F393" s="87"/>
      <c r="G3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3" s="90"/>
      <c r="I3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3" s="91">
        <f>LOOKUP(ROW(K393)-ROWS($K$1:$K$3),biasa1[NO])</f>
        <v>390</v>
      </c>
      <c r="L393" s="77" t="str">
        <f>LOOKUP(biasa2[[#This Row],[NO]],biasa1[NO],biasa1[NAMA])</f>
        <v>Bp 789</v>
      </c>
      <c r="M393" s="91">
        <f>LOOKUP(biasa2[[#This Row],[NO]],biasa1[NO],biasa1[JUMLAH])</f>
        <v>2</v>
      </c>
      <c r="N393" s="91" t="str">
        <f>LOOKUP(biasa2[[#This Row],[NO]],biasa1[NO],biasa1[SATUAN])</f>
        <v>48 box</v>
      </c>
    </row>
    <row r="394" spans="1:14" ht="20.100000000000001" customHeight="1">
      <c r="A394" s="87">
        <f>IF(biasa1[[#This Row],[JUMLAH]]&gt;0,COUNT(A$3:$A393)+1,"")</f>
        <v>386</v>
      </c>
      <c r="B394" s="88" t="s">
        <v>426</v>
      </c>
      <c r="C394" s="87">
        <f>IF(biasa1[[#This Row],[BARU]]="",biasa1[[#This Row],[JUMLAH AWAL]],biasa1[[#This Row],[BARU]])</f>
        <v>1</v>
      </c>
      <c r="D394" s="87" t="s">
        <v>427</v>
      </c>
      <c r="E394" s="87">
        <v>1</v>
      </c>
      <c r="F394" s="87"/>
      <c r="G3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4" s="90"/>
      <c r="I3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4" s="91">
        <f>LOOKUP(ROW(K394)-ROWS($K$1:$K$3),biasa1[NO])</f>
        <v>391</v>
      </c>
      <c r="L394" s="77" t="str">
        <f>LOOKUP(biasa2[[#This Row],[NO]],biasa1[NO],biasa1[NAMA])</f>
        <v>Bp 82018 garukan/ rabbit</v>
      </c>
      <c r="M394" s="91">
        <f>LOOKUP(biasa2[[#This Row],[NO]],biasa1[NO],biasa1[JUMLAH])</f>
        <v>1</v>
      </c>
      <c r="N394" s="91" t="str">
        <f>LOOKUP(biasa2[[#This Row],[NO]],biasa1[NO],biasa1[SATUAN])</f>
        <v>144 ls</v>
      </c>
    </row>
    <row r="395" spans="1:14" ht="20.100000000000001" customHeight="1">
      <c r="A395" s="87">
        <f>IF(biasa1[[#This Row],[JUMLAH]]&gt;0,COUNT(A$3:$A394)+1,"")</f>
        <v>387</v>
      </c>
      <c r="B395" s="88" t="s">
        <v>428</v>
      </c>
      <c r="C395" s="87">
        <f>IF(biasa1[[#This Row],[BARU]]="",biasa1[[#This Row],[JUMLAH AWAL]],biasa1[[#This Row],[BARU]])</f>
        <v>3</v>
      </c>
      <c r="D395" s="87" t="s">
        <v>427</v>
      </c>
      <c r="E395" s="87">
        <v>3</v>
      </c>
      <c r="F395" s="87"/>
      <c r="G3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5" s="90"/>
      <c r="I3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5" s="91">
        <f>LOOKUP(ROW(K395)-ROWS($K$1:$K$3),biasa1[NO])</f>
        <v>392</v>
      </c>
      <c r="L395" s="77" t="str">
        <f>LOOKUP(biasa2[[#This Row],[NO]],biasa1[NO],biasa1[NAMA])</f>
        <v>Bp 8646</v>
      </c>
      <c r="M395" s="91">
        <f>LOOKUP(biasa2[[#This Row],[NO]],biasa1[NO],biasa1[JUMLAH])</f>
        <v>6</v>
      </c>
      <c r="N395" s="91" t="str">
        <f>LOOKUP(biasa2[[#This Row],[NO]],biasa1[NO],biasa1[SATUAN])</f>
        <v>144 ls</v>
      </c>
    </row>
    <row r="396" spans="1:14" ht="20.100000000000001" customHeight="1">
      <c r="A396" s="87">
        <f>IF(biasa1[[#This Row],[JUMLAH]]&gt;0,COUNT(A$3:$A395)+1,"")</f>
        <v>388</v>
      </c>
      <c r="B396" s="88" t="s">
        <v>429</v>
      </c>
      <c r="C396" s="87">
        <f>IF(biasa1[[#This Row],[BARU]]="",biasa1[[#This Row],[JUMLAH AWAL]],biasa1[[#This Row],[BARU]])</f>
        <v>16</v>
      </c>
      <c r="D396" s="87" t="s">
        <v>427</v>
      </c>
      <c r="E396" s="87">
        <v>16</v>
      </c>
      <c r="F396" s="87"/>
      <c r="G3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6" s="90"/>
      <c r="I3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6" s="91">
        <f>LOOKUP(ROW(K396)-ROWS($K$1:$K$3),biasa1[NO])</f>
        <v>393</v>
      </c>
      <c r="L396" s="77" t="str">
        <f>LOOKUP(biasa2[[#This Row],[NO]],biasa1[NO],biasa1[NAMA])</f>
        <v>Bp 8813 bebek (48)</v>
      </c>
      <c r="M396" s="91">
        <f>LOOKUP(biasa2[[#This Row],[NO]],biasa1[NO],biasa1[JUMLAH])</f>
        <v>1</v>
      </c>
      <c r="N396" s="91" t="str">
        <f>LOOKUP(biasa2[[#This Row],[NO]],biasa1[NO],biasa1[SATUAN])</f>
        <v>36 box</v>
      </c>
    </row>
    <row r="397" spans="1:14" ht="20.100000000000001" customHeight="1">
      <c r="A397" s="87">
        <f>IF(biasa1[[#This Row],[JUMLAH]]&gt;0,COUNT(A$3:$A396)+1,"")</f>
        <v>389</v>
      </c>
      <c r="B397" s="88" t="s">
        <v>430</v>
      </c>
      <c r="C397" s="87">
        <f>IF(biasa1[[#This Row],[BARU]]="",biasa1[[#This Row],[JUMLAH AWAL]],biasa1[[#This Row],[BARU]])</f>
        <v>20</v>
      </c>
      <c r="D397" s="87" t="s">
        <v>427</v>
      </c>
      <c r="E397" s="87">
        <v>20</v>
      </c>
      <c r="F397" s="87"/>
      <c r="G3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7" s="90"/>
      <c r="I3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7" s="91">
        <f>LOOKUP(ROW(K397)-ROWS($K$1:$K$3),biasa1[NO])</f>
        <v>394</v>
      </c>
      <c r="L397" s="77" t="str">
        <f>LOOKUP(biasa2[[#This Row],[NO]],biasa1[NO],biasa1[NAMA])</f>
        <v>Bp 8889 hati</v>
      </c>
      <c r="M397" s="91">
        <f>LOOKUP(biasa2[[#This Row],[NO]],biasa1[NO],biasa1[JUMLAH])</f>
        <v>3</v>
      </c>
      <c r="N397" s="91" t="str">
        <f>LOOKUP(biasa2[[#This Row],[NO]],biasa1[NO],biasa1[SATUAN])</f>
        <v>144 ls</v>
      </c>
    </row>
    <row r="398" spans="1:14" ht="20.100000000000001" customHeight="1">
      <c r="A398" s="87" t="str">
        <f>IF(biasa1[[#This Row],[JUMLAH]]&gt;0,COUNT(A$3:$A397)+1,"")</f>
        <v/>
      </c>
      <c r="B398" s="88" t="s">
        <v>431</v>
      </c>
      <c r="C398" s="87">
        <f>IF(biasa1[[#This Row],[BARU]]="",biasa1[[#This Row],[JUMLAH AWAL]],biasa1[[#This Row],[BARU]])</f>
        <v>0</v>
      </c>
      <c r="D398" s="87" t="s">
        <v>114</v>
      </c>
      <c r="E398" s="87">
        <v>1</v>
      </c>
      <c r="F398" s="87">
        <v>0</v>
      </c>
      <c r="G39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398" s="90"/>
      <c r="I3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398" s="91">
        <f>LOOKUP(ROW(K398)-ROWS($K$1:$K$3),biasa1[NO])</f>
        <v>395</v>
      </c>
      <c r="L398" s="77" t="str">
        <f>LOOKUP(biasa2[[#This Row],[NO]],biasa1[NO],biasa1[NAMA])</f>
        <v>Bp 8W megan</v>
      </c>
      <c r="M398" s="91">
        <f>LOOKUP(biasa2[[#This Row],[NO]],biasa1[NO],biasa1[JUMLAH])</f>
        <v>2</v>
      </c>
      <c r="N398" s="91" t="str">
        <f>LOOKUP(biasa2[[#This Row],[NO]],biasa1[NO],biasa1[SATUAN])</f>
        <v>144 ls</v>
      </c>
    </row>
    <row r="399" spans="1:14" ht="20.100000000000001" customHeight="1">
      <c r="A399" s="87">
        <f>IF(biasa1[[#This Row],[JUMLAH]]&gt;0,COUNT(A$3:$A398)+1,"")</f>
        <v>390</v>
      </c>
      <c r="B399" s="88" t="s">
        <v>432</v>
      </c>
      <c r="C399" s="87">
        <f>IF(biasa1[[#This Row],[BARU]]="",biasa1[[#This Row],[JUMLAH AWAL]],biasa1[[#This Row],[BARU]])</f>
        <v>2</v>
      </c>
      <c r="D399" s="87" t="s">
        <v>103</v>
      </c>
      <c r="E399" s="87">
        <v>2</v>
      </c>
      <c r="F399" s="87"/>
      <c r="G3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9" s="90"/>
      <c r="I3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9" s="91">
        <f>LOOKUP(ROW(K399)-ROWS($K$1:$K$3),biasa1[NO])</f>
        <v>396</v>
      </c>
      <c r="L399" s="77" t="str">
        <f>LOOKUP(biasa2[[#This Row],[NO]],biasa1[NO],biasa1[NAMA])</f>
        <v>Bp 9799</v>
      </c>
      <c r="M399" s="91">
        <f>LOOKUP(biasa2[[#This Row],[NO]],biasa1[NO],biasa1[JUMLAH])</f>
        <v>2</v>
      </c>
      <c r="N399" s="91" t="str">
        <f>LOOKUP(biasa2[[#This Row],[NO]],biasa1[NO],biasa1[SATUAN])</f>
        <v>144 ls</v>
      </c>
    </row>
    <row r="400" spans="1:14" ht="20.100000000000001" customHeight="1">
      <c r="A400" s="87">
        <f>IF(biasa1[[#This Row],[JUMLAH]]&gt;0,COUNT(A$3:$A399)+1,"")</f>
        <v>391</v>
      </c>
      <c r="B400" s="88" t="s">
        <v>433</v>
      </c>
      <c r="C400" s="87">
        <f>IF(biasa1[[#This Row],[BARU]]="",biasa1[[#This Row],[JUMLAH AWAL]],biasa1[[#This Row],[BARU]])</f>
        <v>1</v>
      </c>
      <c r="D400" s="87" t="s">
        <v>114</v>
      </c>
      <c r="E400" s="87">
        <v>1</v>
      </c>
      <c r="F400" s="87"/>
      <c r="G4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0" s="90"/>
      <c r="I4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0" s="91">
        <f>LOOKUP(ROW(K400)-ROWS($K$1:$K$3),biasa1[NO])</f>
        <v>397</v>
      </c>
      <c r="L400" s="77" t="str">
        <f>LOOKUP(biasa2[[#This Row],[NO]],biasa1[NO],biasa1[NAMA])</f>
        <v>Bp 9892</v>
      </c>
      <c r="M400" s="91">
        <f>LOOKUP(biasa2[[#This Row],[NO]],biasa1[NO],biasa1[JUMLAH])</f>
        <v>12</v>
      </c>
      <c r="N400" s="91" t="str">
        <f>LOOKUP(biasa2[[#This Row],[NO]],biasa1[NO],biasa1[SATUAN])</f>
        <v>144 ls</v>
      </c>
    </row>
    <row r="401" spans="1:14" ht="20.100000000000001" customHeight="1">
      <c r="A401" s="87">
        <f>IF(biasa1[[#This Row],[JUMLAH]]&gt;0,COUNT(A$3:$A400)+1,"")</f>
        <v>392</v>
      </c>
      <c r="B401" s="88" t="s">
        <v>434</v>
      </c>
      <c r="C401" s="87">
        <f>IF(biasa1[[#This Row],[BARU]]="",biasa1[[#This Row],[JUMLAH AWAL]],biasa1[[#This Row],[BARU]])</f>
        <v>6</v>
      </c>
      <c r="D401" s="87" t="s">
        <v>114</v>
      </c>
      <c r="E401" s="87">
        <v>6</v>
      </c>
      <c r="F401" s="87"/>
      <c r="G4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1" s="90"/>
      <c r="I4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1" s="91">
        <f>LOOKUP(ROW(K401)-ROWS($K$1:$K$3),biasa1[NO])</f>
        <v>398</v>
      </c>
      <c r="L401" s="77" t="str">
        <f>LOOKUP(biasa2[[#This Row],[NO]],biasa1[NO],biasa1[NAMA])</f>
        <v>Bp 9938</v>
      </c>
      <c r="M401" s="91">
        <f>LOOKUP(biasa2[[#This Row],[NO]],biasa1[NO],biasa1[JUMLAH])</f>
        <v>1</v>
      </c>
      <c r="N401" s="91" t="str">
        <f>LOOKUP(biasa2[[#This Row],[NO]],biasa1[NO],biasa1[SATUAN])</f>
        <v>144 ls</v>
      </c>
    </row>
    <row r="402" spans="1:14" ht="20.100000000000001" customHeight="1">
      <c r="A402" s="87">
        <f>IF(biasa1[[#This Row],[JUMLAH]]&gt;0,COUNT(A$3:$A401)+1,"")</f>
        <v>393</v>
      </c>
      <c r="B402" s="88" t="s">
        <v>435</v>
      </c>
      <c r="C402" s="87">
        <f>IF(biasa1[[#This Row],[BARU]]="",biasa1[[#This Row],[JUMLAH AWAL]],biasa1[[#This Row],[BARU]])</f>
        <v>1</v>
      </c>
      <c r="D402" s="87" t="s">
        <v>105</v>
      </c>
      <c r="E402" s="87">
        <v>1</v>
      </c>
      <c r="F402" s="87"/>
      <c r="G4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2" s="90"/>
      <c r="I4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2" s="91">
        <f>LOOKUP(ROW(K402)-ROWS($K$1:$K$3),biasa1[NO])</f>
        <v>399</v>
      </c>
      <c r="L402" s="77" t="str">
        <f>LOOKUP(biasa2[[#This Row],[NO]],biasa1[NO],biasa1[NAMA])</f>
        <v>Bp AODM 011 (8)/ 010 (10) Faktur</v>
      </c>
      <c r="M402" s="91">
        <f>LOOKUP(biasa2[[#This Row],[NO]],biasa1[NO],biasa1[JUMLAH])</f>
        <v>18</v>
      </c>
      <c r="N402" s="91" t="str">
        <f>LOOKUP(biasa2[[#This Row],[NO]],biasa1[NO],biasa1[SATUAN])</f>
        <v>240 ls</v>
      </c>
    </row>
    <row r="403" spans="1:14" ht="20.100000000000001" customHeight="1">
      <c r="A403" s="87">
        <f>IF(biasa1[[#This Row],[JUMLAH]]&gt;0,COUNT(A$3:$A402)+1,"")</f>
        <v>394</v>
      </c>
      <c r="B403" s="88" t="s">
        <v>436</v>
      </c>
      <c r="C403" s="87">
        <f>IF(biasa1[[#This Row],[BARU]]="",biasa1[[#This Row],[JUMLAH AWAL]],biasa1[[#This Row],[BARU]])</f>
        <v>3</v>
      </c>
      <c r="D403" s="87" t="s">
        <v>114</v>
      </c>
      <c r="E403" s="87">
        <v>3</v>
      </c>
      <c r="F403" s="87"/>
      <c r="G4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3" s="90"/>
      <c r="I4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3" s="91">
        <f>LOOKUP(ROW(K403)-ROWS($K$1:$K$3),biasa1[NO])</f>
        <v>400</v>
      </c>
      <c r="L403" s="77" t="str">
        <f>LOOKUP(biasa2[[#This Row],[NO]],biasa1[NO],biasa1[NAMA])</f>
        <v>Bp AODM 020 Ht</v>
      </c>
      <c r="M403" s="91">
        <f>LOOKUP(biasa2[[#This Row],[NO]],biasa1[NO],biasa1[JUMLAH])</f>
        <v>8</v>
      </c>
      <c r="N403" s="91" t="str">
        <f>LOOKUP(biasa2[[#This Row],[NO]],biasa1[NO],biasa1[SATUAN])</f>
        <v>144 ls</v>
      </c>
    </row>
    <row r="404" spans="1:14" ht="20.100000000000001" customHeight="1">
      <c r="A404" s="87">
        <f>IF(biasa1[[#This Row],[JUMLAH]]&gt;0,COUNT(A$3:$A403)+1,"")</f>
        <v>395</v>
      </c>
      <c r="B404" s="88" t="s">
        <v>437</v>
      </c>
      <c r="C404" s="87">
        <f>IF(biasa1[[#This Row],[BARU]]="",biasa1[[#This Row],[JUMLAH AWAL]],biasa1[[#This Row],[BARU]])</f>
        <v>2</v>
      </c>
      <c r="D404" s="87" t="s">
        <v>114</v>
      </c>
      <c r="E404" s="87">
        <v>2</v>
      </c>
      <c r="F404" s="87"/>
      <c r="G4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4" s="90"/>
      <c r="I4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4" s="91">
        <f>LOOKUP(ROW(K404)-ROWS($K$1:$K$3),biasa1[NO])</f>
        <v>401</v>
      </c>
      <c r="L404" s="77" t="str">
        <f>LOOKUP(biasa2[[#This Row],[NO]],biasa1[NO],biasa1[NAMA])</f>
        <v>Bp AODM 021 Faktur</v>
      </c>
      <c r="M404" s="91">
        <f>LOOKUP(biasa2[[#This Row],[NO]],biasa1[NO],biasa1[JUMLAH])</f>
        <v>8</v>
      </c>
      <c r="N404" s="91" t="str">
        <f>LOOKUP(biasa2[[#This Row],[NO]],biasa1[NO],biasa1[SATUAN])</f>
        <v>240 ls</v>
      </c>
    </row>
    <row r="405" spans="1:14" ht="20.100000000000001" customHeight="1">
      <c r="A405" s="87">
        <f>IF(biasa1[[#This Row],[JUMLAH]]&gt;0,COUNT(A$3:$A404)+1,"")</f>
        <v>396</v>
      </c>
      <c r="B405" s="88" t="s">
        <v>438</v>
      </c>
      <c r="C405" s="87">
        <f>IF(biasa1[[#This Row],[BARU]]="",biasa1[[#This Row],[JUMLAH AWAL]],biasa1[[#This Row],[BARU]])</f>
        <v>2</v>
      </c>
      <c r="D405" s="87" t="s">
        <v>114</v>
      </c>
      <c r="E405" s="87">
        <v>2</v>
      </c>
      <c r="F405" s="87"/>
      <c r="G4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5" s="90"/>
      <c r="I4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5" s="91">
        <f>LOOKUP(ROW(K405)-ROWS($K$1:$K$3),biasa1[NO])</f>
        <v>402</v>
      </c>
      <c r="L405" s="77" t="str">
        <f>LOOKUP(biasa2[[#This Row],[NO]],biasa1[NO],biasa1[NAMA])</f>
        <v>Bp AODM 911</v>
      </c>
      <c r="M405" s="91">
        <f>LOOKUP(biasa2[[#This Row],[NO]],biasa1[NO],biasa1[JUMLAH])</f>
        <v>3</v>
      </c>
      <c r="N405" s="91" t="str">
        <f>LOOKUP(biasa2[[#This Row],[NO]],biasa1[NO],biasa1[SATUAN])</f>
        <v>144 ls</v>
      </c>
    </row>
    <row r="406" spans="1:14" ht="20.100000000000001" customHeight="1">
      <c r="A406" s="87">
        <f>IF(biasa1[[#This Row],[JUMLAH]]&gt;0,COUNT(A$3:$A405)+1,"")</f>
        <v>397</v>
      </c>
      <c r="B406" s="88" t="s">
        <v>439</v>
      </c>
      <c r="C406" s="87">
        <f>IF(biasa1[[#This Row],[BARU]]="",biasa1[[#This Row],[JUMLAH AWAL]],biasa1[[#This Row],[BARU]])</f>
        <v>12</v>
      </c>
      <c r="D406" s="87" t="s">
        <v>114</v>
      </c>
      <c r="E406" s="87">
        <v>12</v>
      </c>
      <c r="F406" s="87"/>
      <c r="G4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6" s="90"/>
      <c r="I4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6" s="91">
        <f>LOOKUP(ROW(K406)-ROWS($K$1:$K$3),biasa1[NO])</f>
        <v>403</v>
      </c>
      <c r="L406" s="77" t="str">
        <f>LOOKUP(biasa2[[#This Row],[NO]],biasa1[NO],biasa1[NAMA])</f>
        <v>Bp Aopo 335 htm (24)</v>
      </c>
      <c r="M406" s="91">
        <f>LOOKUP(biasa2[[#This Row],[NO]],biasa1[NO],biasa1[JUMLAH])</f>
        <v>1</v>
      </c>
      <c r="N406" s="91" t="str">
        <f>LOOKUP(biasa2[[#This Row],[NO]],biasa1[NO],biasa1[SATUAN])</f>
        <v>240 ls</v>
      </c>
    </row>
    <row r="407" spans="1:14" ht="20.100000000000001" customHeight="1">
      <c r="A407" s="87">
        <f>IF(biasa1[[#This Row],[JUMLAH]]&gt;0,COUNT(A$3:$A406)+1,"")</f>
        <v>398</v>
      </c>
      <c r="B407" s="88" t="s">
        <v>440</v>
      </c>
      <c r="C407" s="87">
        <f>IF(biasa1[[#This Row],[BARU]]="",biasa1[[#This Row],[JUMLAH AWAL]],biasa1[[#This Row],[BARU]])</f>
        <v>1</v>
      </c>
      <c r="D407" s="87" t="s">
        <v>114</v>
      </c>
      <c r="E407" s="87">
        <v>1</v>
      </c>
      <c r="F407" s="87"/>
      <c r="G4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7" s="90"/>
      <c r="I4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7" s="91">
        <f>LOOKUP(ROW(K407)-ROWS($K$1:$K$3),biasa1[NO])</f>
        <v>404</v>
      </c>
      <c r="L407" s="77" t="str">
        <f>LOOKUP(biasa2[[#This Row],[NO]],biasa1[NO],biasa1[NAMA])</f>
        <v>Bp Aopo 4506 B</v>
      </c>
      <c r="M407" s="91">
        <f>LOOKUP(biasa2[[#This Row],[NO]],biasa1[NO],biasa1[JUMLAH])</f>
        <v>1</v>
      </c>
      <c r="N407" s="91" t="str">
        <f>LOOKUP(biasa2[[#This Row],[NO]],biasa1[NO],biasa1[SATUAN])</f>
        <v>144 ls</v>
      </c>
    </row>
    <row r="408" spans="1:14" ht="20.100000000000001" customHeight="1">
      <c r="A408" s="87">
        <f>IF(biasa1[[#This Row],[JUMLAH]]&gt;0,COUNT(A$3:$A407)+1,"")</f>
        <v>399</v>
      </c>
      <c r="B408" s="105" t="s">
        <v>3691</v>
      </c>
      <c r="C408" s="87">
        <f>IF(biasa1[[#This Row],[BARU]]="",biasa1[[#This Row],[JUMLAH AWAL]],biasa1[[#This Row],[BARU]])</f>
        <v>18</v>
      </c>
      <c r="D408" s="87" t="s">
        <v>441</v>
      </c>
      <c r="E408" s="87">
        <v>19</v>
      </c>
      <c r="F408" s="87">
        <v>18</v>
      </c>
      <c r="G40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08" s="104" t="s">
        <v>3690</v>
      </c>
      <c r="I4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08" s="91">
        <f>LOOKUP(ROW(K408)-ROWS($K$1:$K$3),biasa1[NO])</f>
        <v>405</v>
      </c>
      <c r="L408" s="77" t="str">
        <f>LOOKUP(biasa2[[#This Row],[NO]],biasa1[NO],biasa1[NAMA])</f>
        <v>Bp art 3013</v>
      </c>
      <c r="M408" s="91">
        <f>LOOKUP(biasa2[[#This Row],[NO]],biasa1[NO],biasa1[JUMLAH])</f>
        <v>1</v>
      </c>
      <c r="N408" s="91" t="str">
        <f>LOOKUP(biasa2[[#This Row],[NO]],biasa1[NO],biasa1[SATUAN])</f>
        <v>5400 pc</v>
      </c>
    </row>
    <row r="409" spans="1:14" ht="20.100000000000001" customHeight="1">
      <c r="A409" s="87">
        <f>IF(biasa1[[#This Row],[JUMLAH]]&gt;0,COUNT(A$3:$A408)+1,"")</f>
        <v>400</v>
      </c>
      <c r="B409" s="88" t="s">
        <v>442</v>
      </c>
      <c r="C409" s="87">
        <f>IF(biasa1[[#This Row],[BARU]]="",biasa1[[#This Row],[JUMLAH AWAL]],biasa1[[#This Row],[BARU]])</f>
        <v>8</v>
      </c>
      <c r="D409" s="87" t="s">
        <v>114</v>
      </c>
      <c r="E409" s="87">
        <v>8</v>
      </c>
      <c r="F409" s="87"/>
      <c r="G4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9" s="90"/>
      <c r="I4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9" s="91">
        <f>LOOKUP(ROW(K409)-ROWS($K$1:$K$3),biasa1[NO])</f>
        <v>406</v>
      </c>
      <c r="L409" s="77" t="str">
        <f>LOOKUP(biasa2[[#This Row],[NO]],biasa1[NO],biasa1[NAMA])</f>
        <v>Bp ATM crystal</v>
      </c>
      <c r="M409" s="91">
        <f>LOOKUP(biasa2[[#This Row],[NO]],biasa1[NO],biasa1[JUMLAH])</f>
        <v>2</v>
      </c>
      <c r="N409" s="91" t="str">
        <f>LOOKUP(biasa2[[#This Row],[NO]],biasa1[NO],biasa1[SATUAN])</f>
        <v>20 grs</v>
      </c>
    </row>
    <row r="410" spans="1:14" ht="20.100000000000001" customHeight="1">
      <c r="A410" s="87">
        <f>IF(biasa1[[#This Row],[JUMLAH]]&gt;0,COUNT(A$3:$A409)+1,"")</f>
        <v>401</v>
      </c>
      <c r="B410" s="88" t="s">
        <v>443</v>
      </c>
      <c r="C410" s="87">
        <f>IF(biasa1[[#This Row],[BARU]]="",biasa1[[#This Row],[JUMLAH AWAL]],biasa1[[#This Row],[BARU]])</f>
        <v>8</v>
      </c>
      <c r="D410" s="87" t="s">
        <v>441</v>
      </c>
      <c r="E410" s="87">
        <v>8</v>
      </c>
      <c r="F410" s="87"/>
      <c r="G4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0" s="90"/>
      <c r="I4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0" s="91">
        <f>LOOKUP(ROW(K410)-ROWS($K$1:$K$3),biasa1[NO])</f>
        <v>407</v>
      </c>
      <c r="L410" s="77" t="str">
        <f>LOOKUP(biasa2[[#This Row],[NO]],biasa1[NO],biasa1[NAMA])</f>
        <v>Bp B-88</v>
      </c>
      <c r="M410" s="91">
        <f>LOOKUP(biasa2[[#This Row],[NO]],biasa1[NO],biasa1[JUMLAH])</f>
        <v>7</v>
      </c>
      <c r="N410" s="91" t="str">
        <f>LOOKUP(biasa2[[#This Row],[NO]],biasa1[NO],biasa1[SATUAN])</f>
        <v>20 grs</v>
      </c>
    </row>
    <row r="411" spans="1:14" ht="20.100000000000001" customHeight="1">
      <c r="A411" s="87">
        <f>IF(biasa1[[#This Row],[JUMLAH]]&gt;0,COUNT(A$3:$A410)+1,"")</f>
        <v>402</v>
      </c>
      <c r="B411" s="88" t="s">
        <v>444</v>
      </c>
      <c r="C411" s="87">
        <f>IF(biasa1[[#This Row],[BARU]]="",biasa1[[#This Row],[JUMLAH AWAL]],biasa1[[#This Row],[BARU]])</f>
        <v>3</v>
      </c>
      <c r="D411" s="87" t="s">
        <v>114</v>
      </c>
      <c r="E411" s="87">
        <v>3</v>
      </c>
      <c r="F411" s="87"/>
      <c r="G4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1" s="90"/>
      <c r="I4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1" s="91">
        <f>LOOKUP(ROW(K411)-ROWS($K$1:$K$3),biasa1[NO])</f>
        <v>408</v>
      </c>
      <c r="L411" s="77" t="str">
        <f>LOOKUP(biasa2[[#This Row],[NO]],biasa1[NO],biasa1[NAMA])</f>
        <v>Bp bellignafoss</v>
      </c>
      <c r="M411" s="91">
        <f>LOOKUP(biasa2[[#This Row],[NO]],biasa1[NO],biasa1[JUMLAH])</f>
        <v>2</v>
      </c>
      <c r="N411" s="91" t="str">
        <f>LOOKUP(biasa2[[#This Row],[NO]],biasa1[NO],biasa1[SATUAN])</f>
        <v>12 grs</v>
      </c>
    </row>
    <row r="412" spans="1:14" ht="20.100000000000001" customHeight="1">
      <c r="A412" s="87">
        <f>IF(biasa1[[#This Row],[JUMLAH]]&gt;0,COUNT(A$3:$A411)+1,"")</f>
        <v>403</v>
      </c>
      <c r="B412" s="88" t="s">
        <v>445</v>
      </c>
      <c r="C412" s="87">
        <f>IF(biasa1[[#This Row],[BARU]]="",biasa1[[#This Row],[JUMLAH AWAL]],biasa1[[#This Row],[BARU]])</f>
        <v>1</v>
      </c>
      <c r="D412" s="87" t="s">
        <v>441</v>
      </c>
      <c r="E412" s="87">
        <v>1</v>
      </c>
      <c r="F412" s="87"/>
      <c r="G4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2" s="90"/>
      <c r="I4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2" s="91">
        <f>LOOKUP(ROW(K412)-ROWS($K$1:$K$3),biasa1[NO])</f>
        <v>409</v>
      </c>
      <c r="L412" s="77" t="str">
        <f>LOOKUP(biasa2[[#This Row],[NO]],biasa1[NO],biasa1[NAMA])</f>
        <v>Bp bensia KMN 008/ 007</v>
      </c>
      <c r="M412" s="91">
        <f>LOOKUP(biasa2[[#This Row],[NO]],biasa1[NO],biasa1[JUMLAH])</f>
        <v>1</v>
      </c>
      <c r="N412" s="91" t="str">
        <f>LOOKUP(biasa2[[#This Row],[NO]],biasa1[NO],biasa1[SATUAN])</f>
        <v>48 box</v>
      </c>
    </row>
    <row r="413" spans="1:14" ht="20.100000000000001" customHeight="1">
      <c r="A413" s="87">
        <f>IF(biasa1[[#This Row],[JUMLAH]]&gt;0,COUNT(A$3:$A412)+1,"")</f>
        <v>404</v>
      </c>
      <c r="B413" s="88" t="s">
        <v>446</v>
      </c>
      <c r="C413" s="87">
        <f>IF(biasa1[[#This Row],[BARU]]="",biasa1[[#This Row],[JUMLAH AWAL]],biasa1[[#This Row],[BARU]])</f>
        <v>1</v>
      </c>
      <c r="D413" s="87" t="s">
        <v>114</v>
      </c>
      <c r="E413" s="87">
        <v>1</v>
      </c>
      <c r="F413" s="87"/>
      <c r="G4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3" s="90"/>
      <c r="I4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3" s="91">
        <f>LOOKUP(ROW(K413)-ROWS($K$1:$K$3),biasa1[NO])</f>
        <v>410</v>
      </c>
      <c r="L413" s="77" t="str">
        <f>LOOKUP(biasa2[[#This Row],[NO]],biasa1[NO],biasa1[NAMA])</f>
        <v>Bp BF 8118/ 8w</v>
      </c>
      <c r="M413" s="91">
        <f>LOOKUP(biasa2[[#This Row],[NO]],biasa1[NO],biasa1[JUMLAH])</f>
        <v>1</v>
      </c>
      <c r="N413" s="91" t="str">
        <f>LOOKUP(biasa2[[#This Row],[NO]],biasa1[NO],biasa1[SATUAN])</f>
        <v>144 ls</v>
      </c>
    </row>
    <row r="414" spans="1:14" ht="20.100000000000001" customHeight="1">
      <c r="A414" s="87">
        <f>IF(biasa1[[#This Row],[JUMLAH]]&gt;0,COUNT(A$3:$A413)+1,"")</f>
        <v>405</v>
      </c>
      <c r="B414" s="88" t="s">
        <v>447</v>
      </c>
      <c r="C414" s="87">
        <f>IF(biasa1[[#This Row],[BARU]]="",biasa1[[#This Row],[JUMLAH AWAL]],biasa1[[#This Row],[BARU]])</f>
        <v>1</v>
      </c>
      <c r="D414" s="87" t="s">
        <v>448</v>
      </c>
      <c r="E414" s="87">
        <v>1</v>
      </c>
      <c r="F414" s="87"/>
      <c r="G4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4" s="90"/>
      <c r="I4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4" s="91">
        <f>LOOKUP(ROW(K414)-ROWS($K$1:$K$3),biasa1[NO])</f>
        <v>411</v>
      </c>
      <c r="L414" s="77" t="str">
        <f>LOOKUP(biasa2[[#This Row],[NO]],biasa1[NO],biasa1[NAMA])</f>
        <v>Bp bolang-baling 1 box 48</v>
      </c>
      <c r="M414" s="91">
        <f>LOOKUP(biasa2[[#This Row],[NO]],biasa1[NO],biasa1[JUMLAH])</f>
        <v>2</v>
      </c>
      <c r="N414" s="91" t="str">
        <f>LOOKUP(biasa2[[#This Row],[NO]],biasa1[NO],biasa1[SATUAN])</f>
        <v>36 box</v>
      </c>
    </row>
    <row r="415" spans="1:14" ht="20.100000000000001" customHeight="1">
      <c r="A415" s="87">
        <f>IF(biasa1[[#This Row],[JUMLAH]]&gt;0,COUNT(A$3:$A414)+1,"")</f>
        <v>406</v>
      </c>
      <c r="B415" s="88" t="s">
        <v>449</v>
      </c>
      <c r="C415" s="87">
        <f>IF(biasa1[[#This Row],[BARU]]="",biasa1[[#This Row],[JUMLAH AWAL]],biasa1[[#This Row],[BARU]])</f>
        <v>2</v>
      </c>
      <c r="D415" s="87" t="s">
        <v>450</v>
      </c>
      <c r="E415" s="87">
        <v>2</v>
      </c>
      <c r="F415" s="87"/>
      <c r="G4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5" s="90"/>
      <c r="I4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5" s="91">
        <f>LOOKUP(ROW(K415)-ROWS($K$1:$K$3),biasa1[NO])</f>
        <v>412</v>
      </c>
      <c r="L415" s="77" t="str">
        <f>LOOKUP(biasa2[[#This Row],[NO]],biasa1[NO],biasa1[NAMA])</f>
        <v>Bp box 1000 K 1000</v>
      </c>
      <c r="M415" s="91">
        <f>LOOKUP(biasa2[[#This Row],[NO]],biasa1[NO],biasa1[JUMLAH])</f>
        <v>3</v>
      </c>
      <c r="N415" s="91" t="str">
        <f>LOOKUP(biasa2[[#This Row],[NO]],biasa1[NO],biasa1[SATUAN])</f>
        <v>72 ls</v>
      </c>
    </row>
    <row r="416" spans="1:14" ht="20.100000000000001" customHeight="1">
      <c r="A416" s="87">
        <f>IF(biasa1[[#This Row],[JUMLAH]]&gt;0,COUNT(A$3:$A415)+1,"")</f>
        <v>407</v>
      </c>
      <c r="B416" s="88" t="s">
        <v>451</v>
      </c>
      <c r="C416" s="87">
        <f>IF(biasa1[[#This Row],[BARU]]="",biasa1[[#This Row],[JUMLAH AWAL]],biasa1[[#This Row],[BARU]])</f>
        <v>7</v>
      </c>
      <c r="D416" s="87" t="s">
        <v>450</v>
      </c>
      <c r="E416" s="87">
        <v>7</v>
      </c>
      <c r="F416" s="87"/>
      <c r="G4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6" s="90"/>
      <c r="I4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6" s="91">
        <f>LOOKUP(ROW(K416)-ROWS($K$1:$K$3),biasa1[NO])</f>
        <v>413</v>
      </c>
      <c r="L416" s="77" t="str">
        <f>LOOKUP(biasa2[[#This Row],[NO]],biasa1[NO],biasa1[NAMA])</f>
        <v>Bp box ketapel AB 2921</v>
      </c>
      <c r="M416" s="91">
        <f>LOOKUP(biasa2[[#This Row],[NO]],biasa1[NO],biasa1[JUMLAH])</f>
        <v>7</v>
      </c>
      <c r="N416" s="91" t="str">
        <f>LOOKUP(biasa2[[#This Row],[NO]],biasa1[NO],biasa1[SATUAN])</f>
        <v>135 ls</v>
      </c>
    </row>
    <row r="417" spans="1:14" ht="20.100000000000001" customHeight="1">
      <c r="A417" s="87">
        <f>IF(biasa1[[#This Row],[JUMLAH]]&gt;0,COUNT(A$3:$A416)+1,"")</f>
        <v>408</v>
      </c>
      <c r="B417" s="88" t="s">
        <v>452</v>
      </c>
      <c r="C417" s="87">
        <f>IF(biasa1[[#This Row],[BARU]]="",biasa1[[#This Row],[JUMLAH AWAL]],biasa1[[#This Row],[BARU]])</f>
        <v>2</v>
      </c>
      <c r="D417" s="87" t="s">
        <v>320</v>
      </c>
      <c r="E417" s="87">
        <v>2</v>
      </c>
      <c r="F417" s="87"/>
      <c r="G4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7" s="90"/>
      <c r="I4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7" s="91">
        <f>LOOKUP(ROW(K417)-ROWS($K$1:$K$3),biasa1[NO])</f>
        <v>414</v>
      </c>
      <c r="L417" s="77" t="str">
        <f>LOOKUP(biasa2[[#This Row],[NO]],biasa1[NO],biasa1[NAMA])</f>
        <v>Bp cabe (G-103) + jepitan ret</v>
      </c>
      <c r="M417" s="91">
        <f>LOOKUP(biasa2[[#This Row],[NO]],biasa1[NO],biasa1[JUMLAH])</f>
        <v>1</v>
      </c>
      <c r="N417" s="91" t="str">
        <f>LOOKUP(biasa2[[#This Row],[NO]],biasa1[NO],biasa1[SATUAN])</f>
        <v>1392 pc</v>
      </c>
    </row>
    <row r="418" spans="1:14" ht="20.100000000000001" customHeight="1">
      <c r="A418" s="87">
        <f>IF(biasa1[[#This Row],[JUMLAH]]&gt;0,COUNT(A$3:$A417)+1,"")</f>
        <v>409</v>
      </c>
      <c r="B418" s="88" t="s">
        <v>453</v>
      </c>
      <c r="C418" s="87">
        <f>IF(biasa1[[#This Row],[BARU]]="",biasa1[[#This Row],[JUMLAH AWAL]],biasa1[[#This Row],[BARU]])</f>
        <v>1</v>
      </c>
      <c r="D418" s="87" t="s">
        <v>103</v>
      </c>
      <c r="E418" s="87">
        <v>1</v>
      </c>
      <c r="F418" s="87"/>
      <c r="G4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8" s="90"/>
      <c r="I4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8" s="91">
        <f>LOOKUP(ROW(K418)-ROWS($K$1:$K$3),biasa1[NO])</f>
        <v>415</v>
      </c>
      <c r="L418" s="77" t="str">
        <f>LOOKUP(biasa2[[#This Row],[NO]],biasa1[NO],biasa1[NAMA])</f>
        <v>Bp cabe (G-103) + jepitan ret (kng/Hj)</v>
      </c>
      <c r="M418" s="91">
        <f>LOOKUP(biasa2[[#This Row],[NO]],biasa1[NO],biasa1[JUMLAH])</f>
        <v>13</v>
      </c>
      <c r="N418" s="91" t="str">
        <f>LOOKUP(biasa2[[#This Row],[NO]],biasa1[NO],biasa1[SATUAN])</f>
        <v>2000 pc</v>
      </c>
    </row>
    <row r="419" spans="1:14" ht="20.100000000000001" customHeight="1">
      <c r="A419" s="87">
        <f>IF(biasa1[[#This Row],[JUMLAH]]&gt;0,COUNT(A$3:$A418)+1,"")</f>
        <v>410</v>
      </c>
      <c r="B419" s="88" t="s">
        <v>454</v>
      </c>
      <c r="C419" s="87">
        <f>IF(biasa1[[#This Row],[BARU]]="",biasa1[[#This Row],[JUMLAH AWAL]],biasa1[[#This Row],[BARU]])</f>
        <v>1</v>
      </c>
      <c r="D419" s="87" t="s">
        <v>114</v>
      </c>
      <c r="E419" s="87">
        <v>1</v>
      </c>
      <c r="F419" s="87"/>
      <c r="G4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9" s="90"/>
      <c r="I4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9" s="91">
        <f>LOOKUP(ROW(K419)-ROWS($K$1:$K$3),biasa1[NO])</f>
        <v>416</v>
      </c>
      <c r="L419" s="77" t="str">
        <f>LOOKUP(biasa2[[#This Row],[NO]],biasa1[NO],biasa1[NAMA])</f>
        <v>Bp Candy 806</v>
      </c>
      <c r="M419" s="91">
        <f>LOOKUP(biasa2[[#This Row],[NO]],biasa1[NO],biasa1[JUMLAH])</f>
        <v>1</v>
      </c>
      <c r="N419" s="91" t="str">
        <f>LOOKUP(biasa2[[#This Row],[NO]],biasa1[NO],biasa1[SATUAN])</f>
        <v>144 ls</v>
      </c>
    </row>
    <row r="420" spans="1:14" ht="20.100000000000001" customHeight="1">
      <c r="A420" s="87">
        <f>IF(biasa1[[#This Row],[JUMLAH]]&gt;0,COUNT(A$3:$A419)+1,"")</f>
        <v>411</v>
      </c>
      <c r="B420" s="88" t="s">
        <v>455</v>
      </c>
      <c r="C420" s="87">
        <f>IF(biasa1[[#This Row],[BARU]]="",biasa1[[#This Row],[JUMLAH AWAL]],biasa1[[#This Row],[BARU]])</f>
        <v>2</v>
      </c>
      <c r="D420" s="87" t="s">
        <v>105</v>
      </c>
      <c r="E420" s="87">
        <v>2</v>
      </c>
      <c r="F420" s="87"/>
      <c r="G4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0" s="90"/>
      <c r="I4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0" s="91">
        <f>LOOKUP(ROW(K420)-ROWS($K$1:$K$3),biasa1[NO])</f>
        <v>417</v>
      </c>
      <c r="L420" s="77" t="str">
        <f>LOOKUP(biasa2[[#This Row],[NO]],biasa1[NO],biasa1[NAMA])</f>
        <v>Bp Candy CC 810</v>
      </c>
      <c r="M420" s="91">
        <f>LOOKUP(biasa2[[#This Row],[NO]],biasa1[NO],biasa1[JUMLAH])</f>
        <v>1</v>
      </c>
      <c r="N420" s="91" t="str">
        <f>LOOKUP(biasa2[[#This Row],[NO]],biasa1[NO],biasa1[SATUAN])</f>
        <v>144 ls</v>
      </c>
    </row>
    <row r="421" spans="1:14" ht="20.100000000000001" customHeight="1">
      <c r="A421" s="87">
        <f>IF(biasa1[[#This Row],[JUMLAH]]&gt;0,COUNT(A$3:$A420)+1,"")</f>
        <v>412</v>
      </c>
      <c r="B421" s="88" t="s">
        <v>456</v>
      </c>
      <c r="C421" s="87">
        <f>IF(biasa1[[#This Row],[BARU]]="",biasa1[[#This Row],[JUMLAH AWAL]],biasa1[[#This Row],[BARU]])</f>
        <v>3</v>
      </c>
      <c r="D421" s="87" t="s">
        <v>221</v>
      </c>
      <c r="E421" s="87">
        <v>3</v>
      </c>
      <c r="F421" s="87"/>
      <c r="G4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1" s="90"/>
      <c r="I4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1" s="91">
        <f>LOOKUP(ROW(K421)-ROWS($K$1:$K$3),biasa1[NO])</f>
        <v>418</v>
      </c>
      <c r="L421" s="77" t="str">
        <f>LOOKUP(biasa2[[#This Row],[NO]],biasa1[NO],biasa1[NAMA])</f>
        <v>Bp Candy CC 916</v>
      </c>
      <c r="M421" s="91">
        <f>LOOKUP(biasa2[[#This Row],[NO]],biasa1[NO],biasa1[JUMLAH])</f>
        <v>1</v>
      </c>
      <c r="N421" s="91" t="str">
        <f>LOOKUP(biasa2[[#This Row],[NO]],biasa1[NO],biasa1[SATUAN])</f>
        <v>144 ls</v>
      </c>
    </row>
    <row r="422" spans="1:14" ht="20.100000000000001" customHeight="1">
      <c r="A422" s="87">
        <f>IF(biasa1[[#This Row],[JUMLAH]]&gt;0,COUNT(A$3:$A421)+1,"")</f>
        <v>413</v>
      </c>
      <c r="B422" s="88" t="s">
        <v>457</v>
      </c>
      <c r="C422" s="87">
        <f>IF(biasa1[[#This Row],[BARU]]="",biasa1[[#This Row],[JUMLAH AWAL]],biasa1[[#This Row],[BARU]])</f>
        <v>7</v>
      </c>
      <c r="D422" s="87" t="s">
        <v>170</v>
      </c>
      <c r="E422" s="87">
        <v>7</v>
      </c>
      <c r="F422" s="87"/>
      <c r="G4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2" s="90"/>
      <c r="I4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2" s="91">
        <f>LOOKUP(ROW(K422)-ROWS($K$1:$K$3),biasa1[NO])</f>
        <v>419</v>
      </c>
      <c r="L422" s="77" t="str">
        <f>LOOKUP(biasa2[[#This Row],[NO]],biasa1[NO],biasa1[NAMA])</f>
        <v>Bp Cosh CS 8501</v>
      </c>
      <c r="M422" s="91">
        <f>LOOKUP(biasa2[[#This Row],[NO]],biasa1[NO],biasa1[JUMLAH])</f>
        <v>7</v>
      </c>
      <c r="N422" s="91" t="str">
        <f>LOOKUP(biasa2[[#This Row],[NO]],biasa1[NO],biasa1[SATUAN])</f>
        <v>144 ls</v>
      </c>
    </row>
    <row r="423" spans="1:14" ht="20.100000000000001" customHeight="1">
      <c r="A423" s="87">
        <f>IF(biasa1[[#This Row],[JUMLAH]]&gt;0,COUNT(A$3:$A422)+1,"")</f>
        <v>414</v>
      </c>
      <c r="B423" s="88" t="s">
        <v>458</v>
      </c>
      <c r="C423" s="87">
        <f>IF(biasa1[[#This Row],[BARU]]="",biasa1[[#This Row],[JUMLAH AWAL]],biasa1[[#This Row],[BARU]])</f>
        <v>1</v>
      </c>
      <c r="D423" s="87" t="s">
        <v>459</v>
      </c>
      <c r="E423" s="87">
        <v>1</v>
      </c>
      <c r="F423" s="87"/>
      <c r="G4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3" s="90"/>
      <c r="I4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3" s="91">
        <f>LOOKUP(ROW(K423)-ROWS($K$1:$K$3),biasa1[NO])</f>
        <v>420</v>
      </c>
      <c r="L423" s="77" t="str">
        <f>LOOKUP(biasa2[[#This Row],[NO]],biasa1[NO],biasa1[NAMA])</f>
        <v>Bp Cosh CS 8503</v>
      </c>
      <c r="M423" s="91">
        <f>LOOKUP(biasa2[[#This Row],[NO]],biasa1[NO],biasa1[JUMLAH])</f>
        <v>2</v>
      </c>
      <c r="N423" s="91" t="str">
        <f>LOOKUP(biasa2[[#This Row],[NO]],biasa1[NO],biasa1[SATUAN])</f>
        <v>144 ls</v>
      </c>
    </row>
    <row r="424" spans="1:14" ht="20.100000000000001" customHeight="1">
      <c r="A424" s="87">
        <f>IF(biasa1[[#This Row],[JUMLAH]]&gt;0,COUNT(A$3:$A423)+1,"")</f>
        <v>415</v>
      </c>
      <c r="B424" s="88" t="s">
        <v>460</v>
      </c>
      <c r="C424" s="87">
        <f>IF(biasa1[[#This Row],[BARU]]="",biasa1[[#This Row],[JUMLAH AWAL]],biasa1[[#This Row],[BARU]])</f>
        <v>13</v>
      </c>
      <c r="D424" s="87" t="s">
        <v>285</v>
      </c>
      <c r="E424" s="87">
        <v>13</v>
      </c>
      <c r="F424" s="87"/>
      <c r="G4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4" s="90"/>
      <c r="I4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4" s="91">
        <f>LOOKUP(ROW(K424)-ROWS($K$1:$K$3),biasa1[NO])</f>
        <v>421</v>
      </c>
      <c r="L424" s="77" t="str">
        <f>LOOKUP(biasa2[[#This Row],[NO]],biasa1[NO],biasa1[NAMA])</f>
        <v>Bp Cosh CS 8601</v>
      </c>
      <c r="M424" s="91">
        <f>LOOKUP(biasa2[[#This Row],[NO]],biasa1[NO],biasa1[JUMLAH])</f>
        <v>19</v>
      </c>
      <c r="N424" s="91" t="str">
        <f>LOOKUP(biasa2[[#This Row],[NO]],biasa1[NO],biasa1[SATUAN])</f>
        <v>144 ls</v>
      </c>
    </row>
    <row r="425" spans="1:14" ht="20.100000000000001" customHeight="1">
      <c r="A425" s="87">
        <f>IF(biasa1[[#This Row],[JUMLAH]]&gt;0,COUNT(A$3:$A424)+1,"")</f>
        <v>416</v>
      </c>
      <c r="B425" s="88" t="s">
        <v>461</v>
      </c>
      <c r="C425" s="87">
        <f>IF(biasa1[[#This Row],[BARU]]="",biasa1[[#This Row],[JUMLAH AWAL]],biasa1[[#This Row],[BARU]])</f>
        <v>1</v>
      </c>
      <c r="D425" s="87" t="s">
        <v>114</v>
      </c>
      <c r="E425" s="87">
        <v>1</v>
      </c>
      <c r="F425" s="87"/>
      <c r="G4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5" s="90"/>
      <c r="I4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5" s="91">
        <f>LOOKUP(ROW(K425)-ROWS($K$1:$K$3),biasa1[NO])</f>
        <v>422</v>
      </c>
      <c r="L425" s="77" t="str">
        <f>LOOKUP(biasa2[[#This Row],[NO]],biasa1[NO],biasa1[NAMA])</f>
        <v>Bp Cosh CS G 10</v>
      </c>
      <c r="M425" s="91">
        <f>LOOKUP(biasa2[[#This Row],[NO]],biasa1[NO],biasa1[JUMLAH])</f>
        <v>5</v>
      </c>
      <c r="N425" s="91" t="str">
        <f>LOOKUP(biasa2[[#This Row],[NO]],biasa1[NO],biasa1[SATUAN])</f>
        <v>144 ls</v>
      </c>
    </row>
    <row r="426" spans="1:14" ht="20.100000000000001" customHeight="1">
      <c r="A426" s="87">
        <f>IF(biasa1[[#This Row],[JUMLAH]]&gt;0,COUNT(A$3:$A425)+1,"")</f>
        <v>417</v>
      </c>
      <c r="B426" s="88" t="s">
        <v>462</v>
      </c>
      <c r="C426" s="87">
        <f>IF(biasa1[[#This Row],[BARU]]="",biasa1[[#This Row],[JUMLAH AWAL]],biasa1[[#This Row],[BARU]])</f>
        <v>1</v>
      </c>
      <c r="D426" s="87" t="s">
        <v>114</v>
      </c>
      <c r="E426" s="87">
        <v>1</v>
      </c>
      <c r="F426" s="87"/>
      <c r="G4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6" s="90"/>
      <c r="I4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6" s="91">
        <f>LOOKUP(ROW(K426)-ROWS($K$1:$K$3),biasa1[NO])</f>
        <v>423</v>
      </c>
      <c r="L426" s="77" t="str">
        <f>LOOKUP(biasa2[[#This Row],[NO]],biasa1[NO],biasa1[NAMA])</f>
        <v>Bp Cosh CS LS 919</v>
      </c>
      <c r="M426" s="91">
        <f>LOOKUP(biasa2[[#This Row],[NO]],biasa1[NO],biasa1[JUMLAH])</f>
        <v>3</v>
      </c>
      <c r="N426" s="91" t="str">
        <f>LOOKUP(biasa2[[#This Row],[NO]],biasa1[NO],biasa1[SATUAN])</f>
        <v>144 ls</v>
      </c>
    </row>
    <row r="427" spans="1:14" ht="20.100000000000001" customHeight="1">
      <c r="A427" s="87">
        <f>IF(biasa1[[#This Row],[JUMLAH]]&gt;0,COUNT(A$3:$A426)+1,"")</f>
        <v>418</v>
      </c>
      <c r="B427" s="88" t="s">
        <v>463</v>
      </c>
      <c r="C427" s="87">
        <f>IF(biasa1[[#This Row],[BARU]]="",biasa1[[#This Row],[JUMLAH AWAL]],biasa1[[#This Row],[BARU]])</f>
        <v>1</v>
      </c>
      <c r="D427" s="87" t="s">
        <v>114</v>
      </c>
      <c r="E427" s="87">
        <v>1</v>
      </c>
      <c r="F427" s="87"/>
      <c r="G4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7" s="90"/>
      <c r="I4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7" s="91">
        <f>LOOKUP(ROW(K427)-ROWS($K$1:$K$3),biasa1[NO])</f>
        <v>424</v>
      </c>
      <c r="L427" s="77" t="str">
        <f>LOOKUP(biasa2[[#This Row],[NO]],biasa1[NO],biasa1[NAMA])</f>
        <v>Bp D Tian 1015 (6)/ 108 (11)</v>
      </c>
      <c r="M427" s="91">
        <f>LOOKUP(biasa2[[#This Row],[NO]],biasa1[NO],biasa1[JUMLAH])</f>
        <v>17</v>
      </c>
      <c r="N427" s="91" t="str">
        <f>LOOKUP(biasa2[[#This Row],[NO]],biasa1[NO],biasa1[SATUAN])</f>
        <v>144 ls</v>
      </c>
    </row>
    <row r="428" spans="1:14" ht="20.100000000000001" customHeight="1">
      <c r="A428" s="87">
        <f>IF(biasa1[[#This Row],[JUMLAH]]&gt;0,COUNT(A$3:$A427)+1,"")</f>
        <v>419</v>
      </c>
      <c r="B428" s="88" t="s">
        <v>464</v>
      </c>
      <c r="C428" s="87">
        <f>IF(biasa1[[#This Row],[BARU]]="",biasa1[[#This Row],[JUMLAH AWAL]],biasa1[[#This Row],[BARU]])</f>
        <v>7</v>
      </c>
      <c r="D428" s="87" t="s">
        <v>114</v>
      </c>
      <c r="E428" s="87">
        <v>7</v>
      </c>
      <c r="F428" s="87"/>
      <c r="G4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8" s="90"/>
      <c r="I4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8" s="91">
        <f>LOOKUP(ROW(K428)-ROWS($K$1:$K$3),biasa1[NO])</f>
        <v>425</v>
      </c>
      <c r="L428" s="77" t="str">
        <f>LOOKUP(biasa2[[#This Row],[NO]],biasa1[NO],biasa1[NAMA])</f>
        <v>Bp DB 530</v>
      </c>
      <c r="M428" s="91">
        <f>LOOKUP(biasa2[[#This Row],[NO]],biasa1[NO],biasa1[JUMLAH])</f>
        <v>1</v>
      </c>
      <c r="N428" s="91" t="str">
        <f>LOOKUP(biasa2[[#This Row],[NO]],biasa1[NO],biasa1[SATUAN])</f>
        <v>120 ls</v>
      </c>
    </row>
    <row r="429" spans="1:14" ht="20.100000000000001" customHeight="1">
      <c r="A429" s="87">
        <f>IF(biasa1[[#This Row],[JUMLAH]]&gt;0,COUNT(A$3:$A428)+1,"")</f>
        <v>420</v>
      </c>
      <c r="B429" s="88" t="s">
        <v>465</v>
      </c>
      <c r="C429" s="87">
        <f>IF(biasa1[[#This Row],[BARU]]="",biasa1[[#This Row],[JUMLAH AWAL]],biasa1[[#This Row],[BARU]])</f>
        <v>2</v>
      </c>
      <c r="D429" s="87" t="s">
        <v>114</v>
      </c>
      <c r="E429" s="87">
        <v>2</v>
      </c>
      <c r="F429" s="87"/>
      <c r="G4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9" s="90"/>
      <c r="I4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9" s="91">
        <f>LOOKUP(ROW(K429)-ROWS($K$1:$K$3),biasa1[NO])</f>
        <v>426</v>
      </c>
      <c r="L429" s="77" t="str">
        <f>LOOKUP(biasa2[[#This Row],[NO]],biasa1[NO],biasa1[NAMA])</f>
        <v>Bp Dbs GG 99</v>
      </c>
      <c r="M429" s="91">
        <f>LOOKUP(biasa2[[#This Row],[NO]],biasa1[NO],biasa1[JUMLAH])</f>
        <v>5</v>
      </c>
      <c r="N429" s="91" t="str">
        <f>LOOKUP(biasa2[[#This Row],[NO]],biasa1[NO],biasa1[SATUAN])</f>
        <v>144 ls</v>
      </c>
    </row>
    <row r="430" spans="1:14" ht="20.100000000000001" customHeight="1">
      <c r="A430" s="87">
        <f>IF(biasa1[[#This Row],[JUMLAH]]&gt;0,COUNT(A$3:$A429)+1,"")</f>
        <v>421</v>
      </c>
      <c r="B430" s="88" t="s">
        <v>466</v>
      </c>
      <c r="C430" s="87">
        <f>IF(biasa1[[#This Row],[BARU]]="",biasa1[[#This Row],[JUMLAH AWAL]],biasa1[[#This Row],[BARU]])</f>
        <v>19</v>
      </c>
      <c r="D430" s="87" t="s">
        <v>114</v>
      </c>
      <c r="E430" s="87">
        <v>19</v>
      </c>
      <c r="F430" s="87"/>
      <c r="G4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0" s="90"/>
      <c r="I4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0" s="91">
        <f>LOOKUP(ROW(K430)-ROWS($K$1:$K$3),biasa1[NO])</f>
        <v>427</v>
      </c>
      <c r="L430" s="77" t="str">
        <f>LOOKUP(biasa2[[#This Row],[NO]],biasa1[NO],biasa1[NAMA])</f>
        <v>Bp Deboss 550 + Refill</v>
      </c>
      <c r="M430" s="91">
        <f>LOOKUP(biasa2[[#This Row],[NO]],biasa1[NO],biasa1[JUMLAH])</f>
        <v>1</v>
      </c>
      <c r="N430" s="91" t="str">
        <f>LOOKUP(biasa2[[#This Row],[NO]],biasa1[NO],biasa1[SATUAN])</f>
        <v>120 ls</v>
      </c>
    </row>
    <row r="431" spans="1:14" ht="20.100000000000001" customHeight="1">
      <c r="A431" s="87">
        <f>IF(biasa1[[#This Row],[JUMLAH]]&gt;0,COUNT(A$3:$A430)+1,"")</f>
        <v>422</v>
      </c>
      <c r="B431" s="88" t="s">
        <v>467</v>
      </c>
      <c r="C431" s="87">
        <f>IF(biasa1[[#This Row],[BARU]]="",biasa1[[#This Row],[JUMLAH AWAL]],biasa1[[#This Row],[BARU]])</f>
        <v>5</v>
      </c>
      <c r="D431" s="87" t="s">
        <v>114</v>
      </c>
      <c r="E431" s="87">
        <v>5</v>
      </c>
      <c r="F431" s="87"/>
      <c r="G4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1" s="90"/>
      <c r="I4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1" s="91">
        <f>LOOKUP(ROW(K431)-ROWS($K$1:$K$3),biasa1[NO])</f>
        <v>428</v>
      </c>
      <c r="L431" s="77" t="str">
        <f>LOOKUP(biasa2[[#This Row],[NO]],biasa1[NO],biasa1[NAMA])</f>
        <v>Bp Design kepala AB kotak/ bulat</v>
      </c>
      <c r="M431" s="91">
        <f>LOOKUP(biasa2[[#This Row],[NO]],biasa1[NO],biasa1[JUMLAH])</f>
        <v>1</v>
      </c>
      <c r="N431" s="91" t="str">
        <f>LOOKUP(biasa2[[#This Row],[NO]],biasa1[NO],biasa1[SATUAN])</f>
        <v>135 ls</v>
      </c>
    </row>
    <row r="432" spans="1:14" ht="20.100000000000001" customHeight="1">
      <c r="A432" s="87">
        <f>IF(biasa1[[#This Row],[JUMLAH]]&gt;0,COUNT(A$3:$A431)+1,"")</f>
        <v>423</v>
      </c>
      <c r="B432" s="88" t="s">
        <v>468</v>
      </c>
      <c r="C432" s="87">
        <f>IF(biasa1[[#This Row],[BARU]]="",biasa1[[#This Row],[JUMLAH AWAL]],biasa1[[#This Row],[BARU]])</f>
        <v>3</v>
      </c>
      <c r="D432" s="87" t="s">
        <v>114</v>
      </c>
      <c r="E432" s="87">
        <v>3</v>
      </c>
      <c r="F432" s="87"/>
      <c r="G4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2" s="90"/>
      <c r="I4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2" s="91">
        <f>LOOKUP(ROW(K432)-ROWS($K$1:$K$3),biasa1[NO])</f>
        <v>429</v>
      </c>
      <c r="L432" s="77" t="str">
        <f>LOOKUP(biasa2[[#This Row],[NO]],biasa1[NO],biasa1[NAMA])</f>
        <v>Bp Doraemon 3008</v>
      </c>
      <c r="M432" s="91">
        <f>LOOKUP(biasa2[[#This Row],[NO]],biasa1[NO],biasa1[JUMLAH])</f>
        <v>2</v>
      </c>
      <c r="N432" s="91" t="str">
        <f>LOOKUP(biasa2[[#This Row],[NO]],biasa1[NO],biasa1[SATUAN])</f>
        <v>1152 pc</v>
      </c>
    </row>
    <row r="433" spans="1:14" ht="20.100000000000001" customHeight="1">
      <c r="A433" s="87">
        <f>IF(biasa1[[#This Row],[JUMLAH]]&gt;0,COUNT(A$3:$A432)+1,"")</f>
        <v>424</v>
      </c>
      <c r="B433" s="88" t="s">
        <v>2588</v>
      </c>
      <c r="C433" s="87">
        <f>IF(biasa1[[#This Row],[BARU]]="",biasa1[[#This Row],[JUMLAH AWAL]],biasa1[[#This Row],[BARU]])</f>
        <v>17</v>
      </c>
      <c r="D433" s="87" t="s">
        <v>114</v>
      </c>
      <c r="E433" s="87">
        <v>17</v>
      </c>
      <c r="F433" s="87"/>
      <c r="G4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3" s="90"/>
      <c r="I4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3" s="91">
        <f>LOOKUP(ROW(K433)-ROWS($K$1:$K$3),biasa1[NO])</f>
        <v>430</v>
      </c>
      <c r="L433" s="77" t="str">
        <f>LOOKUP(biasa2[[#This Row],[NO]],biasa1[NO],biasa1[NAMA])</f>
        <v>Bp elegant 1803</v>
      </c>
      <c r="M433" s="91">
        <f>LOOKUP(biasa2[[#This Row],[NO]],biasa1[NO],biasa1[JUMLAH])</f>
        <v>2</v>
      </c>
      <c r="N433" s="91" t="str">
        <f>LOOKUP(biasa2[[#This Row],[NO]],biasa1[NO],biasa1[SATUAN])</f>
        <v>144 ls</v>
      </c>
    </row>
    <row r="434" spans="1:14" ht="20.100000000000001" customHeight="1">
      <c r="A434" s="87">
        <f>IF(biasa1[[#This Row],[JUMLAH]]&gt;0,COUNT(A$3:$A433)+1,"")</f>
        <v>425</v>
      </c>
      <c r="B434" s="88" t="s">
        <v>469</v>
      </c>
      <c r="C434" s="87">
        <f>IF(biasa1[[#This Row],[BARU]]="",biasa1[[#This Row],[JUMLAH AWAL]],biasa1[[#This Row],[BARU]])</f>
        <v>1</v>
      </c>
      <c r="D434" s="87" t="s">
        <v>33</v>
      </c>
      <c r="E434" s="87">
        <v>1</v>
      </c>
      <c r="F434" s="87"/>
      <c r="G4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4" s="90"/>
      <c r="I4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4" s="91">
        <f>LOOKUP(ROW(K434)-ROWS($K$1:$K$3),biasa1[NO])</f>
        <v>431</v>
      </c>
      <c r="L434" s="77" t="str">
        <f>LOOKUP(biasa2[[#This Row],[NO]],biasa1[NO],biasa1[NAMA])</f>
        <v>Bp executive BM 300 merah</v>
      </c>
      <c r="M434" s="91">
        <f>LOOKUP(biasa2[[#This Row],[NO]],biasa1[NO],biasa1[JUMLAH])</f>
        <v>1</v>
      </c>
      <c r="N434" s="91" t="str">
        <f>LOOKUP(biasa2[[#This Row],[NO]],biasa1[NO],biasa1[SATUAN])</f>
        <v>144 ls</v>
      </c>
    </row>
    <row r="435" spans="1:14" ht="20.100000000000001" customHeight="1">
      <c r="A435" s="87">
        <f>IF(biasa1[[#This Row],[JUMLAH]]&gt;0,COUNT(A$3:$A434)+1,"")</f>
        <v>426</v>
      </c>
      <c r="B435" s="88" t="s">
        <v>470</v>
      </c>
      <c r="C435" s="87">
        <f>IF(biasa1[[#This Row],[BARU]]="",biasa1[[#This Row],[JUMLAH AWAL]],biasa1[[#This Row],[BARU]])</f>
        <v>5</v>
      </c>
      <c r="D435" s="87" t="s">
        <v>114</v>
      </c>
      <c r="E435" s="87">
        <v>5</v>
      </c>
      <c r="F435" s="87"/>
      <c r="G4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5" s="90"/>
      <c r="I4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5" s="91">
        <f>LOOKUP(ROW(K435)-ROWS($K$1:$K$3),biasa1[NO])</f>
        <v>432</v>
      </c>
      <c r="L435" s="77" t="str">
        <f>LOOKUP(biasa2[[#This Row],[NO]],biasa1[NO],biasa1[NAMA])</f>
        <v>Bp F001 030/12w glitermix</v>
      </c>
      <c r="M435" s="91">
        <f>LOOKUP(biasa2[[#This Row],[NO]],biasa1[NO],biasa1[JUMLAH])</f>
        <v>5</v>
      </c>
      <c r="N435" s="91" t="str">
        <f>LOOKUP(biasa2[[#This Row],[NO]],biasa1[NO],biasa1[SATUAN])</f>
        <v>160 pc</v>
      </c>
    </row>
    <row r="436" spans="1:14" ht="20.100000000000001" customHeight="1">
      <c r="A436" s="87">
        <f>IF(biasa1[[#This Row],[JUMLAH]]&gt;0,COUNT(A$3:$A435)+1,"")</f>
        <v>427</v>
      </c>
      <c r="B436" s="93" t="s">
        <v>2589</v>
      </c>
      <c r="C436" s="94">
        <f>IF(biasa1[[#This Row],[BARU]]="",biasa1[[#This Row],[JUMLAH AWAL]],biasa1[[#This Row],[BARU]])</f>
        <v>1</v>
      </c>
      <c r="D436" s="94" t="s">
        <v>33</v>
      </c>
      <c r="E436" s="94">
        <v>2</v>
      </c>
      <c r="F436" s="87">
        <v>1</v>
      </c>
      <c r="G436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36" s="90"/>
      <c r="I4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36" s="91">
        <f>LOOKUP(ROW(K436)-ROWS($K$1:$K$3),biasa1[NO])</f>
        <v>433</v>
      </c>
      <c r="L436" s="77" t="str">
        <f>LOOKUP(biasa2[[#This Row],[NO]],biasa1[NO],biasa1[NAMA])</f>
        <v>Bp F4 AW 46/ 8018 (1x36)</v>
      </c>
      <c r="M436" s="91">
        <f>LOOKUP(biasa2[[#This Row],[NO]],biasa1[NO],biasa1[JUMLAH])</f>
        <v>7</v>
      </c>
      <c r="N436" s="91" t="str">
        <f>LOOKUP(biasa2[[#This Row],[NO]],biasa1[NO],biasa1[SATUAN])</f>
        <v>96 box</v>
      </c>
    </row>
    <row r="437" spans="1:14" ht="20.100000000000001" customHeight="1">
      <c r="A437" s="87">
        <f>IF(biasa1[[#This Row],[JUMLAH]]&gt;0,COUNT(A$3:$A436)+1,"")</f>
        <v>428</v>
      </c>
      <c r="B437" s="88" t="s">
        <v>471</v>
      </c>
      <c r="C437" s="87">
        <f>IF(biasa1[[#This Row],[BARU]]="",biasa1[[#This Row],[JUMLAH AWAL]],biasa1[[#This Row],[BARU]])</f>
        <v>1</v>
      </c>
      <c r="D437" s="87" t="s">
        <v>170</v>
      </c>
      <c r="E437" s="87">
        <v>1</v>
      </c>
      <c r="F437" s="87"/>
      <c r="G4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7" s="90"/>
      <c r="I4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7" s="91">
        <f>LOOKUP(ROW(K437)-ROWS($K$1:$K$3),biasa1[NO])</f>
        <v>434</v>
      </c>
      <c r="L437" s="77" t="str">
        <f>LOOKUP(biasa2[[#This Row],[NO]],biasa1[NO],biasa1[NAMA])</f>
        <v>Bp Fancy 18888</v>
      </c>
      <c r="M437" s="91">
        <f>LOOKUP(biasa2[[#This Row],[NO]],biasa1[NO],biasa1[JUMLAH])</f>
        <v>1</v>
      </c>
      <c r="N437" s="91" t="str">
        <f>LOOKUP(biasa2[[#This Row],[NO]],biasa1[NO],biasa1[SATUAN])</f>
        <v>144 ls</v>
      </c>
    </row>
    <row r="438" spans="1:14" ht="20.100000000000001" customHeight="1">
      <c r="A438" s="87">
        <f>IF(biasa1[[#This Row],[JUMLAH]]&gt;0,COUNT(A$3:$A437)+1,"")</f>
        <v>429</v>
      </c>
      <c r="B438" s="88" t="s">
        <v>472</v>
      </c>
      <c r="C438" s="87">
        <f>IF(biasa1[[#This Row],[BARU]]="",biasa1[[#This Row],[JUMLAH AWAL]],biasa1[[#This Row],[BARU]])</f>
        <v>2</v>
      </c>
      <c r="D438" s="87" t="s">
        <v>122</v>
      </c>
      <c r="E438" s="87">
        <v>2</v>
      </c>
      <c r="F438" s="87"/>
      <c r="G4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8" s="90"/>
      <c r="I4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8" s="91">
        <f>LOOKUP(ROW(K438)-ROWS($K$1:$K$3),biasa1[NO])</f>
        <v>435</v>
      </c>
      <c r="L438" s="77" t="str">
        <f>LOOKUP(biasa2[[#This Row],[NO]],biasa1[NO],biasa1[NAMA])</f>
        <v>Bp Fancy AB besar 2638</v>
      </c>
      <c r="M438" s="91">
        <f>LOOKUP(biasa2[[#This Row],[NO]],biasa1[NO],biasa1[JUMLAH])</f>
        <v>2</v>
      </c>
      <c r="N438" s="91" t="str">
        <f>LOOKUP(biasa2[[#This Row],[NO]],biasa1[NO],biasa1[SATUAN])</f>
        <v>144 ls</v>
      </c>
    </row>
    <row r="439" spans="1:14" ht="20.100000000000001" customHeight="1">
      <c r="A439" s="87">
        <f>IF(biasa1[[#This Row],[JUMLAH]]&gt;0,COUNT(A$3:$A438)+1,"")</f>
        <v>430</v>
      </c>
      <c r="B439" s="88" t="s">
        <v>473</v>
      </c>
      <c r="C439" s="87">
        <f>IF(biasa1[[#This Row],[BARU]]="",biasa1[[#This Row],[JUMLAH AWAL]],biasa1[[#This Row],[BARU]])</f>
        <v>2</v>
      </c>
      <c r="D439" s="87" t="s">
        <v>114</v>
      </c>
      <c r="E439" s="87">
        <v>2</v>
      </c>
      <c r="F439" s="87"/>
      <c r="G4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9" s="90"/>
      <c r="I4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9" s="91">
        <f>LOOKUP(ROW(K439)-ROWS($K$1:$K$3),biasa1[NO])</f>
        <v>436</v>
      </c>
      <c r="L439" s="77" t="str">
        <f>LOOKUP(biasa2[[#This Row],[NO]],biasa1[NO],biasa1[NAMA])</f>
        <v>Bp Fancy ketapel tiup 2629A (5)/ AB tiup 2659 (4)</v>
      </c>
      <c r="M439" s="91">
        <f>LOOKUP(biasa2[[#This Row],[NO]],biasa1[NO],biasa1[JUMLAH])</f>
        <v>9</v>
      </c>
      <c r="N439" s="91" t="str">
        <f>LOOKUP(biasa2[[#This Row],[NO]],biasa1[NO],biasa1[SATUAN])</f>
        <v>144 ls</v>
      </c>
    </row>
    <row r="440" spans="1:14" ht="20.100000000000001" customHeight="1">
      <c r="A440" s="87">
        <f>IF(biasa1[[#This Row],[JUMLAH]]&gt;0,COUNT(A$3:$A439)+1,"")</f>
        <v>431</v>
      </c>
      <c r="B440" s="88" t="s">
        <v>474</v>
      </c>
      <c r="C440" s="87">
        <f>IF(biasa1[[#This Row],[BARU]]="",biasa1[[#This Row],[JUMLAH AWAL]],biasa1[[#This Row],[BARU]])</f>
        <v>1</v>
      </c>
      <c r="D440" s="87" t="s">
        <v>114</v>
      </c>
      <c r="E440" s="87">
        <v>1</v>
      </c>
      <c r="F440" s="87"/>
      <c r="G4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0" s="90"/>
      <c r="I4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0" s="91">
        <f>LOOKUP(ROW(K440)-ROWS($K$1:$K$3),biasa1[NO])</f>
        <v>437</v>
      </c>
      <c r="L440" s="77" t="str">
        <f>LOOKUP(biasa2[[#This Row],[NO]],biasa1[NO],biasa1[NAMA])</f>
        <v>Bp Football (1 box=24)</v>
      </c>
      <c r="M440" s="91">
        <f>LOOKUP(biasa2[[#This Row],[NO]],biasa1[NO],biasa1[JUMLAH])</f>
        <v>1</v>
      </c>
      <c r="N440" s="91" t="str">
        <f>LOOKUP(biasa2[[#This Row],[NO]],biasa1[NO],biasa1[SATUAN])</f>
        <v>40 box</v>
      </c>
    </row>
    <row r="441" spans="1:14" ht="20.100000000000001" customHeight="1">
      <c r="A441" s="87">
        <f>IF(biasa1[[#This Row],[JUMLAH]]&gt;0,COUNT(A$3:$A440)+1,"")</f>
        <v>432</v>
      </c>
      <c r="B441" s="88" t="s">
        <v>475</v>
      </c>
      <c r="C441" s="87">
        <f>IF(biasa1[[#This Row],[BARU]]="",biasa1[[#This Row],[JUMLAH AWAL]],biasa1[[#This Row],[BARU]])</f>
        <v>5</v>
      </c>
      <c r="D441" s="87" t="s">
        <v>51</v>
      </c>
      <c r="E441" s="87">
        <v>5</v>
      </c>
      <c r="F441" s="87"/>
      <c r="G4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1" s="90"/>
      <c r="I4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1" s="91">
        <f>LOOKUP(ROW(K441)-ROWS($K$1:$K$3),biasa1[NO])</f>
        <v>438</v>
      </c>
      <c r="L441" s="77" t="str">
        <f>LOOKUP(biasa2[[#This Row],[NO]],biasa1[NO],biasa1[NAMA])</f>
        <v>Bp gel TZ 1000</v>
      </c>
      <c r="M441" s="91">
        <f>LOOKUP(biasa2[[#This Row],[NO]],biasa1[NO],biasa1[JUMLAH])</f>
        <v>15</v>
      </c>
      <c r="N441" s="91" t="str">
        <f>LOOKUP(biasa2[[#This Row],[NO]],biasa1[NO],biasa1[SATUAN])</f>
        <v>144 ls</v>
      </c>
    </row>
    <row r="442" spans="1:14" ht="20.100000000000001" customHeight="1">
      <c r="A442" s="87">
        <f>IF(biasa1[[#This Row],[JUMLAH]]&gt;0,COUNT(A$3:$A441)+1,"")</f>
        <v>433</v>
      </c>
      <c r="B442" s="88" t="s">
        <v>476</v>
      </c>
      <c r="C442" s="87">
        <f>IF(biasa1[[#This Row],[BARU]]="",biasa1[[#This Row],[JUMLAH AWAL]],biasa1[[#This Row],[BARU]])</f>
        <v>7</v>
      </c>
      <c r="D442" s="87" t="s">
        <v>120</v>
      </c>
      <c r="E442" s="87">
        <v>7</v>
      </c>
      <c r="F442" s="87"/>
      <c r="G4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2" s="90"/>
      <c r="I4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2" s="91">
        <f>LOOKUP(ROW(K442)-ROWS($K$1:$K$3),biasa1[NO])</f>
        <v>439</v>
      </c>
      <c r="L442" s="77" t="str">
        <f>LOOKUP(biasa2[[#This Row],[NO]],biasa1[NO],biasa1[NAMA])</f>
        <v>Bp gel TZ 1002</v>
      </c>
      <c r="M442" s="91">
        <f>LOOKUP(biasa2[[#This Row],[NO]],biasa1[NO],biasa1[JUMLAH])</f>
        <v>15</v>
      </c>
      <c r="N442" s="91" t="str">
        <f>LOOKUP(biasa2[[#This Row],[NO]],biasa1[NO],biasa1[SATUAN])</f>
        <v>144 ls</v>
      </c>
    </row>
    <row r="443" spans="1:14" ht="20.100000000000001" customHeight="1">
      <c r="A443" s="87">
        <f>IF(biasa1[[#This Row],[JUMLAH]]&gt;0,COUNT(A$3:$A442)+1,"")</f>
        <v>434</v>
      </c>
      <c r="B443" s="88" t="s">
        <v>477</v>
      </c>
      <c r="C443" s="87">
        <f>IF(biasa1[[#This Row],[BARU]]="",biasa1[[#This Row],[JUMLAH AWAL]],biasa1[[#This Row],[BARU]])</f>
        <v>1</v>
      </c>
      <c r="D443" s="87" t="s">
        <v>114</v>
      </c>
      <c r="E443" s="87">
        <v>1</v>
      </c>
      <c r="F443" s="87"/>
      <c r="G4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3" s="90"/>
      <c r="I4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3" s="91">
        <f>LOOKUP(ROW(K443)-ROWS($K$1:$K$3),biasa1[NO])</f>
        <v>440</v>
      </c>
      <c r="L443" s="77" t="str">
        <f>LOOKUP(biasa2[[#This Row],[NO]],biasa1[NO],biasa1[NAMA])</f>
        <v>Bp Gell 013 (69030) hati+ mainan</v>
      </c>
      <c r="M443" s="91">
        <f>LOOKUP(biasa2[[#This Row],[NO]],biasa1[NO],biasa1[JUMLAH])</f>
        <v>1</v>
      </c>
      <c r="N443" s="91" t="str">
        <f>LOOKUP(biasa2[[#This Row],[NO]],biasa1[NO],biasa1[SATUAN])</f>
        <v>144 ls</v>
      </c>
    </row>
    <row r="444" spans="1:14" ht="20.100000000000001" customHeight="1">
      <c r="A444" s="87">
        <f>IF(biasa1[[#This Row],[JUMLAH]]&gt;0,COUNT(A$3:$A443)+1,"")</f>
        <v>435</v>
      </c>
      <c r="B444" s="88" t="s">
        <v>478</v>
      </c>
      <c r="C444" s="87">
        <f>IF(biasa1[[#This Row],[BARU]]="",biasa1[[#This Row],[JUMLAH AWAL]],biasa1[[#This Row],[BARU]])</f>
        <v>2</v>
      </c>
      <c r="D444" s="87" t="s">
        <v>114</v>
      </c>
      <c r="E444" s="87">
        <v>2</v>
      </c>
      <c r="F444" s="87"/>
      <c r="G4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4" s="90"/>
      <c r="I4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4" s="91">
        <f>LOOKUP(ROW(K444)-ROWS($K$1:$K$3),biasa1[NO])</f>
        <v>441</v>
      </c>
      <c r="L444" s="77" t="str">
        <f>LOOKUP(biasa2[[#This Row],[NO]],biasa1[NO],biasa1[NAMA])</f>
        <v>Bp Gell 0313</v>
      </c>
      <c r="M444" s="91">
        <f>LOOKUP(biasa2[[#This Row],[NO]],biasa1[NO],biasa1[JUMLAH])</f>
        <v>1</v>
      </c>
      <c r="N444" s="91" t="str">
        <f>LOOKUP(biasa2[[#This Row],[NO]],biasa1[NO],biasa1[SATUAN])</f>
        <v>192 ls</v>
      </c>
    </row>
    <row r="445" spans="1:14" ht="20.100000000000001" customHeight="1">
      <c r="A445" s="87">
        <f>IF(biasa1[[#This Row],[JUMLAH]]&gt;0,COUNT(A$3:$A444)+1,"")</f>
        <v>436</v>
      </c>
      <c r="B445" s="88" t="s">
        <v>479</v>
      </c>
      <c r="C445" s="87">
        <f>IF(biasa1[[#This Row],[BARU]]="",biasa1[[#This Row],[JUMLAH AWAL]],biasa1[[#This Row],[BARU]])</f>
        <v>9</v>
      </c>
      <c r="D445" s="87" t="s">
        <v>114</v>
      </c>
      <c r="E445" s="87">
        <v>9</v>
      </c>
      <c r="F445" s="87"/>
      <c r="G4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5" s="90"/>
      <c r="I4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5" s="91">
        <f>LOOKUP(ROW(K445)-ROWS($K$1:$K$3),biasa1[NO])</f>
        <v>442</v>
      </c>
      <c r="L445" s="77" t="str">
        <f>LOOKUP(biasa2[[#This Row],[NO]],biasa1[NO],biasa1[NAMA])</f>
        <v>Bp Gell 0910 boneka</v>
      </c>
      <c r="M445" s="91">
        <f>LOOKUP(biasa2[[#This Row],[NO]],biasa1[NO],biasa1[JUMLAH])</f>
        <v>2</v>
      </c>
      <c r="N445" s="91" t="str">
        <f>LOOKUP(biasa2[[#This Row],[NO]],biasa1[NO],biasa1[SATUAN])</f>
        <v>144 ls</v>
      </c>
    </row>
    <row r="446" spans="1:14" ht="20.100000000000001" customHeight="1">
      <c r="A446" s="87">
        <f>IF(biasa1[[#This Row],[JUMLAH]]&gt;0,COUNT(A$3:$A445)+1,"")</f>
        <v>437</v>
      </c>
      <c r="B446" s="88" t="s">
        <v>480</v>
      </c>
      <c r="C446" s="87">
        <f>IF(biasa1[[#This Row],[BARU]]="",biasa1[[#This Row],[JUMLAH AWAL]],biasa1[[#This Row],[BARU]])</f>
        <v>1</v>
      </c>
      <c r="D446" s="87" t="s">
        <v>165</v>
      </c>
      <c r="E446" s="87">
        <v>1</v>
      </c>
      <c r="F446" s="87"/>
      <c r="G4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6" s="90"/>
      <c r="I4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6" s="91">
        <f>LOOKUP(ROW(K446)-ROWS($K$1:$K$3),biasa1[NO])</f>
        <v>443</v>
      </c>
      <c r="L446" s="77" t="str">
        <f>LOOKUP(biasa2[[#This Row],[NO]],biasa1[NO],biasa1[NAMA])</f>
        <v>Bp Gell 1188</v>
      </c>
      <c r="M446" s="91">
        <f>LOOKUP(biasa2[[#This Row],[NO]],biasa1[NO],biasa1[JUMLAH])</f>
        <v>15</v>
      </c>
      <c r="N446" s="91" t="str">
        <f>LOOKUP(biasa2[[#This Row],[NO]],biasa1[NO],biasa1[SATUAN])</f>
        <v>144 ls</v>
      </c>
    </row>
    <row r="447" spans="1:14" ht="20.100000000000001" customHeight="1">
      <c r="A447" s="87">
        <f>IF(biasa1[[#This Row],[JUMLAH]]&gt;0,COUNT(A$3:$A446)+1,"")</f>
        <v>438</v>
      </c>
      <c r="B447" s="93" t="s">
        <v>2590</v>
      </c>
      <c r="C447" s="94">
        <f>IF(biasa1[[#This Row],[BARU]]="",biasa1[[#This Row],[JUMLAH AWAL]],biasa1[[#This Row],[BARU]])</f>
        <v>15</v>
      </c>
      <c r="D447" s="94" t="s">
        <v>114</v>
      </c>
      <c r="E447" s="94">
        <v>16</v>
      </c>
      <c r="F447" s="87">
        <v>15</v>
      </c>
      <c r="G447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47" s="90"/>
      <c r="I4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47" s="91">
        <f>LOOKUP(ROW(K447)-ROWS($K$1:$K$3),biasa1[NO])</f>
        <v>444</v>
      </c>
      <c r="L447" s="77" t="str">
        <f>LOOKUP(biasa2[[#This Row],[NO]],biasa1[NO],biasa1[NAMA])</f>
        <v>Bp Gell 12w 2010M 19A</v>
      </c>
      <c r="M447" s="91">
        <f>LOOKUP(biasa2[[#This Row],[NO]],biasa1[NO],biasa1[JUMLAH])</f>
        <v>1</v>
      </c>
      <c r="N447" s="91" t="str">
        <f>LOOKUP(biasa2[[#This Row],[NO]],biasa1[NO],biasa1[SATUAN])</f>
        <v>144 ls</v>
      </c>
    </row>
    <row r="448" spans="1:14" ht="20.100000000000001" customHeight="1">
      <c r="A448" s="87">
        <f>IF(biasa1[[#This Row],[JUMLAH]]&gt;0,COUNT(A$3:$A447)+1,"")</f>
        <v>439</v>
      </c>
      <c r="B448" s="93" t="s">
        <v>2591</v>
      </c>
      <c r="C448" s="94">
        <f>IF(biasa1[[#This Row],[BARU]]="",biasa1[[#This Row],[JUMLAH AWAL]],biasa1[[#This Row],[BARU]])</f>
        <v>15</v>
      </c>
      <c r="D448" s="94" t="s">
        <v>114</v>
      </c>
      <c r="E448" s="94">
        <v>16</v>
      </c>
      <c r="F448" s="87">
        <v>15</v>
      </c>
      <c r="G44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48" s="90"/>
      <c r="I4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48" s="91">
        <f>LOOKUP(ROW(K448)-ROWS($K$1:$K$3),biasa1[NO])</f>
        <v>445</v>
      </c>
      <c r="L448" s="77" t="str">
        <f>LOOKUP(biasa2[[#This Row],[NO]],biasa1[NO],biasa1[NAMA])</f>
        <v>Bp Gell 1518(1)</v>
      </c>
      <c r="M448" s="91">
        <f>LOOKUP(biasa2[[#This Row],[NO]],biasa1[NO],biasa1[JUMLAH])</f>
        <v>1</v>
      </c>
      <c r="N448" s="91" t="str">
        <f>LOOKUP(biasa2[[#This Row],[NO]],biasa1[NO],biasa1[SATUAN])</f>
        <v>192 ls</v>
      </c>
    </row>
    <row r="449" spans="1:14" ht="20.100000000000001" customHeight="1">
      <c r="A449" s="87">
        <f>IF(biasa1[[#This Row],[JUMLAH]]&gt;0,COUNT(A$3:$A448)+1,"")</f>
        <v>440</v>
      </c>
      <c r="B449" s="88" t="s">
        <v>2592</v>
      </c>
      <c r="C449" s="87">
        <f>IF(biasa1[[#This Row],[BARU]]="",biasa1[[#This Row],[JUMLAH AWAL]],biasa1[[#This Row],[BARU]])</f>
        <v>1</v>
      </c>
      <c r="D449" s="87" t="s">
        <v>114</v>
      </c>
      <c r="E449" s="87">
        <v>1</v>
      </c>
      <c r="F449" s="87"/>
      <c r="G4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9" s="90"/>
      <c r="I4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9" s="91">
        <f>LOOKUP(ROW(K449)-ROWS($K$1:$K$3),biasa1[NO])</f>
        <v>446</v>
      </c>
      <c r="L449" s="77" t="str">
        <f>LOOKUP(biasa2[[#This Row],[NO]],biasa1[NO],biasa1[NAMA])</f>
        <v>Bp Gell 566</v>
      </c>
      <c r="M449" s="91">
        <f>LOOKUP(biasa2[[#This Row],[NO]],biasa1[NO],biasa1[JUMLAH])</f>
        <v>2</v>
      </c>
      <c r="N449" s="91" t="str">
        <f>LOOKUP(biasa2[[#This Row],[NO]],biasa1[NO],biasa1[SATUAN])</f>
        <v>144 ls</v>
      </c>
    </row>
    <row r="450" spans="1:14" ht="20.100000000000001" customHeight="1">
      <c r="A450" s="87">
        <f>IF(biasa1[[#This Row],[JUMLAH]]&gt;0,COUNT(A$3:$A449)+1,"")</f>
        <v>441</v>
      </c>
      <c r="B450" s="88" t="s">
        <v>2593</v>
      </c>
      <c r="C450" s="87">
        <f>IF(biasa1[[#This Row],[BARU]]="",biasa1[[#This Row],[JUMLAH AWAL]],biasa1[[#This Row],[BARU]])</f>
        <v>1</v>
      </c>
      <c r="D450" s="87" t="s">
        <v>427</v>
      </c>
      <c r="E450" s="87">
        <v>1</v>
      </c>
      <c r="F450" s="87"/>
      <c r="G4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0" s="90"/>
      <c r="I4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0" s="91">
        <f>LOOKUP(ROW(K450)-ROWS($K$1:$K$3),biasa1[NO])</f>
        <v>447</v>
      </c>
      <c r="L450" s="77" t="str">
        <f>LOOKUP(biasa2[[#This Row],[NO]],biasa1[NO],biasa1[NAMA])</f>
        <v>Bp Gell 585</v>
      </c>
      <c r="M450" s="91">
        <f>LOOKUP(biasa2[[#This Row],[NO]],biasa1[NO],biasa1[JUMLAH])</f>
        <v>18</v>
      </c>
      <c r="N450" s="91" t="str">
        <f>LOOKUP(biasa2[[#This Row],[NO]],biasa1[NO],biasa1[SATUAN])</f>
        <v>144 ls</v>
      </c>
    </row>
    <row r="451" spans="1:14" ht="20.100000000000001" customHeight="1">
      <c r="A451" s="87">
        <f>IF(biasa1[[#This Row],[JUMLAH]]&gt;0,COUNT(A$3:$A450)+1,"")</f>
        <v>442</v>
      </c>
      <c r="B451" s="88" t="s">
        <v>2594</v>
      </c>
      <c r="C451" s="87">
        <f>IF(biasa1[[#This Row],[BARU]]="",biasa1[[#This Row],[JUMLAH AWAL]],biasa1[[#This Row],[BARU]])</f>
        <v>2</v>
      </c>
      <c r="D451" s="87" t="s">
        <v>114</v>
      </c>
      <c r="E451" s="87">
        <v>2</v>
      </c>
      <c r="F451" s="87"/>
      <c r="G4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1" s="90"/>
      <c r="I4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1" s="91">
        <f>LOOKUP(ROW(K451)-ROWS($K$1:$K$3),biasa1[NO])</f>
        <v>448</v>
      </c>
      <c r="L451" s="77" t="str">
        <f>LOOKUP(biasa2[[#This Row],[NO]],biasa1[NO],biasa1[NAMA])</f>
        <v>Bp Gell 7001</v>
      </c>
      <c r="M451" s="91">
        <f>LOOKUP(biasa2[[#This Row],[NO]],biasa1[NO],biasa1[JUMLAH])</f>
        <v>1</v>
      </c>
      <c r="N451" s="91" t="str">
        <f>LOOKUP(biasa2[[#This Row],[NO]],biasa1[NO],biasa1[SATUAN])</f>
        <v>192 ls</v>
      </c>
    </row>
    <row r="452" spans="1:14" ht="20.100000000000001" customHeight="1">
      <c r="A452" s="87">
        <f>IF(biasa1[[#This Row],[JUMLAH]]&gt;0,COUNT(A$3:$A451)+1,"")</f>
        <v>443</v>
      </c>
      <c r="B452" s="88" t="s">
        <v>2595</v>
      </c>
      <c r="C452" s="87">
        <f>IF(biasa1[[#This Row],[BARU]]="",biasa1[[#This Row],[JUMLAH AWAL]],biasa1[[#This Row],[BARU]])</f>
        <v>15</v>
      </c>
      <c r="D452" s="87" t="s">
        <v>114</v>
      </c>
      <c r="E452" s="87">
        <v>15</v>
      </c>
      <c r="F452" s="87"/>
      <c r="G4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2" s="90"/>
      <c r="I4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2" s="91">
        <f>LOOKUP(ROW(K452)-ROWS($K$1:$K$3),biasa1[NO])</f>
        <v>449</v>
      </c>
      <c r="L452" s="77" t="str">
        <f>LOOKUP(biasa2[[#This Row],[NO]],biasa1[NO],biasa1[NAMA])</f>
        <v>Bp Gell 7013</v>
      </c>
      <c r="M452" s="91">
        <f>LOOKUP(biasa2[[#This Row],[NO]],biasa1[NO],biasa1[JUMLAH])</f>
        <v>16</v>
      </c>
      <c r="N452" s="91" t="str">
        <f>LOOKUP(biasa2[[#This Row],[NO]],biasa1[NO],biasa1[SATUAN])</f>
        <v>192 ls</v>
      </c>
    </row>
    <row r="453" spans="1:14" ht="20.100000000000001" customHeight="1">
      <c r="A453" s="87">
        <f>IF(biasa1[[#This Row],[JUMLAH]]&gt;0,COUNT(A$3:$A452)+1,"")</f>
        <v>444</v>
      </c>
      <c r="B453" s="88" t="s">
        <v>2596</v>
      </c>
      <c r="C453" s="87">
        <f>IF(biasa1[[#This Row],[BARU]]="",biasa1[[#This Row],[JUMLAH AWAL]],biasa1[[#This Row],[BARU]])</f>
        <v>1</v>
      </c>
      <c r="D453" s="87" t="s">
        <v>114</v>
      </c>
      <c r="E453" s="87">
        <v>1</v>
      </c>
      <c r="F453" s="87"/>
      <c r="G4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3" s="90"/>
      <c r="I4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3" s="91">
        <f>LOOKUP(ROW(K453)-ROWS($K$1:$K$3),biasa1[NO])</f>
        <v>450</v>
      </c>
      <c r="L453" s="77" t="str">
        <f>LOOKUP(biasa2[[#This Row],[NO]],biasa1[NO],biasa1[NAMA])</f>
        <v>Bp Gell 7018</v>
      </c>
      <c r="M453" s="91">
        <f>LOOKUP(biasa2[[#This Row],[NO]],biasa1[NO],biasa1[JUMLAH])</f>
        <v>1</v>
      </c>
      <c r="N453" s="91" t="str">
        <f>LOOKUP(biasa2[[#This Row],[NO]],biasa1[NO],biasa1[SATUAN])</f>
        <v>192 ls</v>
      </c>
    </row>
    <row r="454" spans="1:14" ht="20.100000000000001" customHeight="1">
      <c r="A454" s="87">
        <f>IF(biasa1[[#This Row],[JUMLAH]]&gt;0,COUNT(A$3:$A453)+1,"")</f>
        <v>445</v>
      </c>
      <c r="B454" s="88" t="s">
        <v>2597</v>
      </c>
      <c r="C454" s="87">
        <f>IF(biasa1[[#This Row],[BARU]]="",biasa1[[#This Row],[JUMLAH AWAL]],biasa1[[#This Row],[BARU]])</f>
        <v>1</v>
      </c>
      <c r="D454" s="87" t="s">
        <v>427</v>
      </c>
      <c r="E454" s="87">
        <v>1</v>
      </c>
      <c r="F454" s="87"/>
      <c r="G4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4" s="90"/>
      <c r="I4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4" s="91">
        <f>LOOKUP(ROW(K454)-ROWS($K$1:$K$3),biasa1[NO])</f>
        <v>451</v>
      </c>
      <c r="L454" s="77" t="str">
        <f>LOOKUP(biasa2[[#This Row],[NO]],biasa1[NO],biasa1[NAMA])</f>
        <v>Bp Gell 7019</v>
      </c>
      <c r="M454" s="91">
        <f>LOOKUP(biasa2[[#This Row],[NO]],biasa1[NO],biasa1[JUMLAH])</f>
        <v>2</v>
      </c>
      <c r="N454" s="91" t="str">
        <f>LOOKUP(biasa2[[#This Row],[NO]],biasa1[NO],biasa1[SATUAN])</f>
        <v>192 ls</v>
      </c>
    </row>
    <row r="455" spans="1:14" ht="20.100000000000001" customHeight="1">
      <c r="A455" s="87">
        <f>IF(biasa1[[#This Row],[JUMLAH]]&gt;0,COUNT(A$3:$A454)+1,"")</f>
        <v>446</v>
      </c>
      <c r="B455" s="88" t="s">
        <v>2598</v>
      </c>
      <c r="C455" s="87">
        <f>IF(biasa1[[#This Row],[BARU]]="",biasa1[[#This Row],[JUMLAH AWAL]],biasa1[[#This Row],[BARU]])</f>
        <v>2</v>
      </c>
      <c r="D455" s="87" t="s">
        <v>114</v>
      </c>
      <c r="E455" s="87">
        <v>2</v>
      </c>
      <c r="F455" s="87"/>
      <c r="G4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5" s="90"/>
      <c r="I4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5" s="91">
        <f>LOOKUP(ROW(K455)-ROWS($K$1:$K$3),biasa1[NO])</f>
        <v>452</v>
      </c>
      <c r="L455" s="77" t="str">
        <f>LOOKUP(biasa2[[#This Row],[NO]],biasa1[NO],biasa1[NAMA])</f>
        <v>Bp Gell 7022 kunci</v>
      </c>
      <c r="M455" s="91">
        <f>LOOKUP(biasa2[[#This Row],[NO]],biasa1[NO],biasa1[JUMLAH])</f>
        <v>42</v>
      </c>
      <c r="N455" s="91" t="str">
        <f>LOOKUP(biasa2[[#This Row],[NO]],biasa1[NO],biasa1[SATUAN])</f>
        <v>192 ls</v>
      </c>
    </row>
    <row r="456" spans="1:14" ht="20.100000000000001" customHeight="1">
      <c r="A456" s="87">
        <f>IF(biasa1[[#This Row],[JUMLAH]]&gt;0,COUNT(A$3:$A455)+1,"")</f>
        <v>447</v>
      </c>
      <c r="B456" s="88" t="s">
        <v>2599</v>
      </c>
      <c r="C456" s="87">
        <f>IF(biasa1[[#This Row],[BARU]]="",biasa1[[#This Row],[JUMLAH AWAL]],biasa1[[#This Row],[BARU]])</f>
        <v>18</v>
      </c>
      <c r="D456" s="87" t="s">
        <v>114</v>
      </c>
      <c r="E456" s="87">
        <v>18</v>
      </c>
      <c r="F456" s="87"/>
      <c r="G4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6" s="90"/>
      <c r="I4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6" s="91">
        <f>LOOKUP(ROW(K456)-ROWS($K$1:$K$3),biasa1[NO])</f>
        <v>453</v>
      </c>
      <c r="L456" s="77" t="str">
        <f>LOOKUP(biasa2[[#This Row],[NO]],biasa1[NO],biasa1[NAMA])</f>
        <v>Bp Gell 7026</v>
      </c>
      <c r="M456" s="91">
        <f>LOOKUP(biasa2[[#This Row],[NO]],biasa1[NO],biasa1[JUMLAH])</f>
        <v>21</v>
      </c>
      <c r="N456" s="91" t="str">
        <f>LOOKUP(biasa2[[#This Row],[NO]],biasa1[NO],biasa1[SATUAN])</f>
        <v>192 ls</v>
      </c>
    </row>
    <row r="457" spans="1:14" ht="20.100000000000001" customHeight="1">
      <c r="A457" s="87">
        <f>IF(biasa1[[#This Row],[JUMLAH]]&gt;0,COUNT(A$3:$A456)+1,"")</f>
        <v>448</v>
      </c>
      <c r="B457" s="88" t="s">
        <v>2600</v>
      </c>
      <c r="C457" s="87">
        <f>IF(biasa1[[#This Row],[BARU]]="",biasa1[[#This Row],[JUMLAH AWAL]],biasa1[[#This Row],[BARU]])</f>
        <v>1</v>
      </c>
      <c r="D457" s="87" t="s">
        <v>427</v>
      </c>
      <c r="E457" s="87">
        <v>1</v>
      </c>
      <c r="F457" s="87"/>
      <c r="G4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7" s="90"/>
      <c r="I4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7" s="91">
        <f>LOOKUP(ROW(K457)-ROWS($K$1:$K$3),biasa1[NO])</f>
        <v>454</v>
      </c>
      <c r="L457" s="77" t="str">
        <f>LOOKUP(biasa2[[#This Row],[NO]],biasa1[NO],biasa1[NAMA])</f>
        <v xml:space="preserve">Bp Gell 7027 Hk </v>
      </c>
      <c r="M457" s="91">
        <f>LOOKUP(biasa2[[#This Row],[NO]],biasa1[NO],biasa1[JUMLAH])</f>
        <v>1</v>
      </c>
      <c r="N457" s="91" t="str">
        <f>LOOKUP(biasa2[[#This Row],[NO]],biasa1[NO],biasa1[SATUAN])</f>
        <v>144 ls</v>
      </c>
    </row>
    <row r="458" spans="1:14" ht="20.100000000000001" customHeight="1">
      <c r="A458" s="87">
        <f>IF(biasa1[[#This Row],[JUMLAH]]&gt;0,COUNT(A$3:$A457)+1,"")</f>
        <v>449</v>
      </c>
      <c r="B458" s="88" t="s">
        <v>2601</v>
      </c>
      <c r="C458" s="87">
        <f>IF(biasa1[[#This Row],[BARU]]="",biasa1[[#This Row],[JUMLAH AWAL]],biasa1[[#This Row],[BARU]])</f>
        <v>16</v>
      </c>
      <c r="D458" s="87" t="s">
        <v>427</v>
      </c>
      <c r="E458" s="87">
        <v>16</v>
      </c>
      <c r="F458" s="87"/>
      <c r="G4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8" s="90"/>
      <c r="I4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8" s="91">
        <f>LOOKUP(ROW(K458)-ROWS($K$1:$K$3),biasa1[NO])</f>
        <v>455</v>
      </c>
      <c r="L458" s="77" t="str">
        <f>LOOKUP(biasa2[[#This Row],[NO]],biasa1[NO],biasa1[NAMA])</f>
        <v>Bp Gell 7038</v>
      </c>
      <c r="M458" s="91">
        <f>LOOKUP(biasa2[[#This Row],[NO]],biasa1[NO],biasa1[JUMLAH])</f>
        <v>11</v>
      </c>
      <c r="N458" s="91" t="str">
        <f>LOOKUP(biasa2[[#This Row],[NO]],biasa1[NO],biasa1[SATUAN])</f>
        <v>192 ls</v>
      </c>
    </row>
    <row r="459" spans="1:14" ht="20.100000000000001" customHeight="1">
      <c r="A459" s="87">
        <f>IF(biasa1[[#This Row],[JUMLAH]]&gt;0,COUNT(A$3:$A458)+1,"")</f>
        <v>450</v>
      </c>
      <c r="B459" s="88" t="s">
        <v>2602</v>
      </c>
      <c r="C459" s="87">
        <f>IF(biasa1[[#This Row],[BARU]]="",biasa1[[#This Row],[JUMLAH AWAL]],biasa1[[#This Row],[BARU]])</f>
        <v>1</v>
      </c>
      <c r="D459" s="87" t="s">
        <v>427</v>
      </c>
      <c r="E459" s="87">
        <v>1</v>
      </c>
      <c r="F459" s="87"/>
      <c r="G4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9" s="90"/>
      <c r="I4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9" s="91">
        <f>LOOKUP(ROW(K459)-ROWS($K$1:$K$3),biasa1[NO])</f>
        <v>456</v>
      </c>
      <c r="L459" s="77" t="str">
        <f>LOOKUP(biasa2[[#This Row],[NO]],biasa1[NO],biasa1[NAMA])</f>
        <v>Bp Gell 7039</v>
      </c>
      <c r="M459" s="91">
        <f>LOOKUP(biasa2[[#This Row],[NO]],biasa1[NO],biasa1[JUMLAH])</f>
        <v>4</v>
      </c>
      <c r="N459" s="91" t="str">
        <f>LOOKUP(biasa2[[#This Row],[NO]],biasa1[NO],biasa1[SATUAN])</f>
        <v>192 ls</v>
      </c>
    </row>
    <row r="460" spans="1:14" ht="20.100000000000001" customHeight="1">
      <c r="A460" s="87">
        <f>IF(biasa1[[#This Row],[JUMLAH]]&gt;0,COUNT(A$3:$A459)+1,"")</f>
        <v>451</v>
      </c>
      <c r="B460" s="88" t="s">
        <v>2603</v>
      </c>
      <c r="C460" s="87">
        <f>IF(biasa1[[#This Row],[BARU]]="",biasa1[[#This Row],[JUMLAH AWAL]],biasa1[[#This Row],[BARU]])</f>
        <v>2</v>
      </c>
      <c r="D460" s="87" t="s">
        <v>427</v>
      </c>
      <c r="E460" s="87">
        <v>2</v>
      </c>
      <c r="F460" s="87"/>
      <c r="G4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0" s="90"/>
      <c r="I4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0" s="91">
        <f>LOOKUP(ROW(K460)-ROWS($K$1:$K$3),biasa1[NO])</f>
        <v>457</v>
      </c>
      <c r="L460" s="77" t="str">
        <f>LOOKUP(biasa2[[#This Row],[NO]],biasa1[NO],biasa1[NAMA])</f>
        <v>Bp Gell 7043</v>
      </c>
      <c r="M460" s="91">
        <f>LOOKUP(biasa2[[#This Row],[NO]],biasa1[NO],biasa1[JUMLAH])</f>
        <v>41</v>
      </c>
      <c r="N460" s="91" t="str">
        <f>LOOKUP(biasa2[[#This Row],[NO]],biasa1[NO],biasa1[SATUAN])</f>
        <v>192 ls</v>
      </c>
    </row>
    <row r="461" spans="1:14" ht="20.100000000000001" customHeight="1">
      <c r="A461" s="87">
        <f>IF(biasa1[[#This Row],[JUMLAH]]&gt;0,COUNT(A$3:$A460)+1,"")</f>
        <v>452</v>
      </c>
      <c r="B461" s="88" t="s">
        <v>2604</v>
      </c>
      <c r="C461" s="87">
        <f>IF(biasa1[[#This Row],[BARU]]="",biasa1[[#This Row],[JUMLAH AWAL]],biasa1[[#This Row],[BARU]])</f>
        <v>42</v>
      </c>
      <c r="D461" s="87" t="s">
        <v>427</v>
      </c>
      <c r="E461" s="87">
        <v>43</v>
      </c>
      <c r="F461" s="87">
        <v>42</v>
      </c>
      <c r="G461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61" s="90"/>
      <c r="I4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61" s="91">
        <f>LOOKUP(ROW(K461)-ROWS($K$1:$K$3),biasa1[NO])</f>
        <v>458</v>
      </c>
      <c r="L461" s="77" t="str">
        <f>LOOKUP(biasa2[[#This Row],[NO]],biasa1[NO],biasa1[NAMA])</f>
        <v>Bp Gell 7045</v>
      </c>
      <c r="M461" s="91">
        <f>LOOKUP(biasa2[[#This Row],[NO]],biasa1[NO],biasa1[JUMLAH])</f>
        <v>31</v>
      </c>
      <c r="N461" s="91" t="str">
        <f>LOOKUP(biasa2[[#This Row],[NO]],biasa1[NO],biasa1[SATUAN])</f>
        <v>192 ls</v>
      </c>
    </row>
    <row r="462" spans="1:14" ht="20.100000000000001" customHeight="1">
      <c r="A462" s="87">
        <f>IF(biasa1[[#This Row],[JUMLAH]]&gt;0,COUNT(A$3:$A461)+1,"")</f>
        <v>453</v>
      </c>
      <c r="B462" s="88" t="s">
        <v>2605</v>
      </c>
      <c r="C462" s="87">
        <f>IF(biasa1[[#This Row],[BARU]]="",biasa1[[#This Row],[JUMLAH AWAL]],biasa1[[#This Row],[BARU]])</f>
        <v>21</v>
      </c>
      <c r="D462" s="87" t="s">
        <v>427</v>
      </c>
      <c r="E462" s="87">
        <v>21</v>
      </c>
      <c r="F462" s="87"/>
      <c r="G4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2" s="90"/>
      <c r="I4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2" s="91">
        <f>LOOKUP(ROW(K462)-ROWS($K$1:$K$3),biasa1[NO])</f>
        <v>459</v>
      </c>
      <c r="L462" s="77" t="str">
        <f>LOOKUP(biasa2[[#This Row],[NO]],biasa1[NO],biasa1[NAMA])</f>
        <v>Bp Gell 7092</v>
      </c>
      <c r="M462" s="91">
        <f>LOOKUP(biasa2[[#This Row],[NO]],biasa1[NO],biasa1[JUMLAH])</f>
        <v>39</v>
      </c>
      <c r="N462" s="91" t="str">
        <f>LOOKUP(biasa2[[#This Row],[NO]],biasa1[NO],biasa1[SATUAN])</f>
        <v>192 ls</v>
      </c>
    </row>
    <row r="463" spans="1:14" ht="20.100000000000001" customHeight="1">
      <c r="A463" s="87">
        <f>IF(biasa1[[#This Row],[JUMLAH]]&gt;0,COUNT(A$3:$A462)+1,"")</f>
        <v>454</v>
      </c>
      <c r="B463" s="88" t="s">
        <v>2606</v>
      </c>
      <c r="C463" s="87">
        <f>IF(biasa1[[#This Row],[BARU]]="",biasa1[[#This Row],[JUMLAH AWAL]],biasa1[[#This Row],[BARU]])</f>
        <v>1</v>
      </c>
      <c r="D463" s="87" t="s">
        <v>114</v>
      </c>
      <c r="E463" s="87">
        <v>2</v>
      </c>
      <c r="F463" s="87">
        <v>1</v>
      </c>
      <c r="G463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63" s="90"/>
      <c r="I4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63" s="91">
        <f>LOOKUP(ROW(K463)-ROWS($K$1:$K$3),biasa1[NO])</f>
        <v>460</v>
      </c>
      <c r="L463" s="77" t="str">
        <f>LOOKUP(biasa2[[#This Row],[NO]],biasa1[NO],biasa1[NAMA])</f>
        <v>Bp Gell 802(10)/ 803(10)</v>
      </c>
      <c r="M463" s="91">
        <f>LOOKUP(biasa2[[#This Row],[NO]],biasa1[NO],biasa1[JUMLAH])</f>
        <v>20</v>
      </c>
      <c r="N463" s="91" t="str">
        <f>LOOKUP(biasa2[[#This Row],[NO]],biasa1[NO],biasa1[SATUAN])</f>
        <v>144 ls</v>
      </c>
    </row>
    <row r="464" spans="1:14" ht="20.100000000000001" customHeight="1">
      <c r="A464" s="87">
        <f>IF(biasa1[[#This Row],[JUMLAH]]&gt;0,COUNT(A$3:$A463)+1,"")</f>
        <v>455</v>
      </c>
      <c r="B464" s="88" t="s">
        <v>2607</v>
      </c>
      <c r="C464" s="87">
        <f>IF(biasa1[[#This Row],[BARU]]="",biasa1[[#This Row],[JUMLAH AWAL]],biasa1[[#This Row],[BARU]])</f>
        <v>11</v>
      </c>
      <c r="D464" s="87" t="s">
        <v>427</v>
      </c>
      <c r="E464" s="87">
        <v>11</v>
      </c>
      <c r="F464" s="87"/>
      <c r="G4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4" s="90"/>
      <c r="I4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4" s="91">
        <f>LOOKUP(ROW(K464)-ROWS($K$1:$K$3),biasa1[NO])</f>
        <v>461</v>
      </c>
      <c r="L464" s="77" t="str">
        <f>LOOKUP(biasa2[[#This Row],[NO]],biasa1[NO],biasa1[NAMA])</f>
        <v>Bp Gell 805(11)/ 806(9)</v>
      </c>
      <c r="M464" s="91">
        <f>LOOKUP(biasa2[[#This Row],[NO]],biasa1[NO],biasa1[JUMLAH])</f>
        <v>20</v>
      </c>
      <c r="N464" s="91" t="str">
        <f>LOOKUP(biasa2[[#This Row],[NO]],biasa1[NO],biasa1[SATUAN])</f>
        <v>144 ls</v>
      </c>
    </row>
    <row r="465" spans="1:14" ht="20.100000000000001" customHeight="1">
      <c r="A465" s="87">
        <f>IF(biasa1[[#This Row],[JUMLAH]]&gt;0,COUNT(A$3:$A464)+1,"")</f>
        <v>456</v>
      </c>
      <c r="B465" s="88" t="s">
        <v>2608</v>
      </c>
      <c r="C465" s="87">
        <f>IF(biasa1[[#This Row],[BARU]]="",biasa1[[#This Row],[JUMLAH AWAL]],biasa1[[#This Row],[BARU]])</f>
        <v>4</v>
      </c>
      <c r="D465" s="87" t="s">
        <v>427</v>
      </c>
      <c r="E465" s="87">
        <v>5</v>
      </c>
      <c r="F465" s="87">
        <v>4</v>
      </c>
      <c r="G465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65" s="90"/>
      <c r="I4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65" s="91">
        <f>LOOKUP(ROW(K465)-ROWS($K$1:$K$3),biasa1[NO])</f>
        <v>462</v>
      </c>
      <c r="L465" s="77" t="str">
        <f>LOOKUP(biasa2[[#This Row],[NO]],biasa1[NO],biasa1[NAMA])</f>
        <v>Bp Gell 807</v>
      </c>
      <c r="M465" s="91">
        <f>LOOKUP(biasa2[[#This Row],[NO]],biasa1[NO],biasa1[JUMLAH])</f>
        <v>15</v>
      </c>
      <c r="N465" s="91" t="str">
        <f>LOOKUP(biasa2[[#This Row],[NO]],biasa1[NO],biasa1[SATUAN])</f>
        <v>144 ls</v>
      </c>
    </row>
    <row r="466" spans="1:14" ht="20.100000000000001" customHeight="1">
      <c r="A466" s="87">
        <f>IF(biasa1[[#This Row],[JUMLAH]]&gt;0,COUNT(A$3:$A465)+1,"")</f>
        <v>457</v>
      </c>
      <c r="B466" s="88" t="s">
        <v>2609</v>
      </c>
      <c r="C466" s="87">
        <f>IF(biasa1[[#This Row],[BARU]]="",biasa1[[#This Row],[JUMLAH AWAL]],biasa1[[#This Row],[BARU]])</f>
        <v>41</v>
      </c>
      <c r="D466" s="87" t="s">
        <v>427</v>
      </c>
      <c r="E466" s="87">
        <v>41</v>
      </c>
      <c r="F466" s="87"/>
      <c r="G4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6" s="90"/>
      <c r="I4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6" s="91">
        <f>LOOKUP(ROW(K466)-ROWS($K$1:$K$3),biasa1[NO])</f>
        <v>463</v>
      </c>
      <c r="L466" s="77" t="str">
        <f>LOOKUP(biasa2[[#This Row],[NO]],biasa1[NO],biasa1[NAMA])</f>
        <v>Bp Gell 8727</v>
      </c>
      <c r="M466" s="91">
        <f>LOOKUP(biasa2[[#This Row],[NO]],biasa1[NO],biasa1[JUMLAH])</f>
        <v>1</v>
      </c>
      <c r="N466" s="91" t="str">
        <f>LOOKUP(biasa2[[#This Row],[NO]],biasa1[NO],biasa1[SATUAN])</f>
        <v>144 pc</v>
      </c>
    </row>
    <row r="467" spans="1:14" ht="20.100000000000001" customHeight="1">
      <c r="A467" s="87">
        <f>IF(biasa1[[#This Row],[JUMLAH]]&gt;0,COUNT(A$3:$A466)+1,"")</f>
        <v>458</v>
      </c>
      <c r="B467" s="88" t="s">
        <v>2610</v>
      </c>
      <c r="C467" s="87">
        <f>IF(biasa1[[#This Row],[BARU]]="",biasa1[[#This Row],[JUMLAH AWAL]],biasa1[[#This Row],[BARU]])</f>
        <v>31</v>
      </c>
      <c r="D467" s="87" t="s">
        <v>427</v>
      </c>
      <c r="E467" s="87">
        <v>31</v>
      </c>
      <c r="F467" s="87"/>
      <c r="G4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7" s="90"/>
      <c r="I4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7" s="91">
        <f>LOOKUP(ROW(K467)-ROWS($K$1:$K$3),biasa1[NO])</f>
        <v>464</v>
      </c>
      <c r="L467" s="77" t="str">
        <f>LOOKUP(biasa2[[#This Row],[NO]],biasa1[NO],biasa1[NAMA])</f>
        <v>Bp Gell 8853 segitiga bola</v>
      </c>
      <c r="M467" s="91">
        <f>LOOKUP(biasa2[[#This Row],[NO]],biasa1[NO],biasa1[JUMLAH])</f>
        <v>8</v>
      </c>
      <c r="N467" s="91" t="str">
        <f>LOOKUP(biasa2[[#This Row],[NO]],biasa1[NO],biasa1[SATUAN])</f>
        <v>144 ls</v>
      </c>
    </row>
    <row r="468" spans="1:14" ht="20.100000000000001" customHeight="1">
      <c r="A468" s="87">
        <f>IF(biasa1[[#This Row],[JUMLAH]]&gt;0,COUNT(A$3:$A467)+1,"")</f>
        <v>459</v>
      </c>
      <c r="B468" s="88" t="s">
        <v>2611</v>
      </c>
      <c r="C468" s="87">
        <f>IF(biasa1[[#This Row],[BARU]]="",biasa1[[#This Row],[JUMLAH AWAL]],biasa1[[#This Row],[BARU]])</f>
        <v>39</v>
      </c>
      <c r="D468" s="87" t="s">
        <v>427</v>
      </c>
      <c r="E468" s="87">
        <v>39</v>
      </c>
      <c r="F468" s="87"/>
      <c r="G4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8" s="90"/>
      <c r="I4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8" s="91">
        <f>LOOKUP(ROW(K468)-ROWS($K$1:$K$3),biasa1[NO])</f>
        <v>465</v>
      </c>
      <c r="L468" s="77" t="str">
        <f>LOOKUP(biasa2[[#This Row],[NO]],biasa1[NO],biasa1[NAMA])</f>
        <v>Bp Gell 917/ 903</v>
      </c>
      <c r="M468" s="91">
        <f>LOOKUP(biasa2[[#This Row],[NO]],biasa1[NO],biasa1[JUMLAH])</f>
        <v>13</v>
      </c>
      <c r="N468" s="91" t="str">
        <f>LOOKUP(biasa2[[#This Row],[NO]],biasa1[NO],biasa1[SATUAN])</f>
        <v>144 ls</v>
      </c>
    </row>
    <row r="469" spans="1:14" ht="20.100000000000001" customHeight="1">
      <c r="A469" s="87">
        <f>IF(biasa1[[#This Row],[JUMLAH]]&gt;0,COUNT(A$3:$A468)+1,"")</f>
        <v>460</v>
      </c>
      <c r="B469" s="88" t="s">
        <v>2612</v>
      </c>
      <c r="C469" s="87">
        <f>IF(biasa1[[#This Row],[BARU]]="",biasa1[[#This Row],[JUMLAH AWAL]],biasa1[[#This Row],[BARU]])</f>
        <v>20</v>
      </c>
      <c r="D469" s="87" t="s">
        <v>114</v>
      </c>
      <c r="E469" s="87">
        <v>20</v>
      </c>
      <c r="F469" s="87"/>
      <c r="G4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9" s="90"/>
      <c r="I4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9" s="91">
        <f>LOOKUP(ROW(K469)-ROWS($K$1:$K$3),biasa1[NO])</f>
        <v>466</v>
      </c>
      <c r="L469" s="77" t="str">
        <f>LOOKUP(biasa2[[#This Row],[NO]],biasa1[NO],biasa1[NAMA])</f>
        <v>Bp Gell 9518 tank air</v>
      </c>
      <c r="M469" s="91">
        <f>LOOKUP(biasa2[[#This Row],[NO]],biasa1[NO],biasa1[JUMLAH])</f>
        <v>2</v>
      </c>
      <c r="N469" s="91" t="str">
        <f>LOOKUP(biasa2[[#This Row],[NO]],biasa1[NO],biasa1[SATUAN])</f>
        <v>142 ls</v>
      </c>
    </row>
    <row r="470" spans="1:14" ht="20.100000000000001" customHeight="1">
      <c r="A470" s="87">
        <f>IF(biasa1[[#This Row],[JUMLAH]]&gt;0,COUNT(A$3:$A469)+1,"")</f>
        <v>461</v>
      </c>
      <c r="B470" s="88" t="s">
        <v>2613</v>
      </c>
      <c r="C470" s="87">
        <f>IF(biasa1[[#This Row],[BARU]]="",biasa1[[#This Row],[JUMLAH AWAL]],biasa1[[#This Row],[BARU]])</f>
        <v>20</v>
      </c>
      <c r="D470" s="87" t="s">
        <v>114</v>
      </c>
      <c r="E470" s="87">
        <v>20</v>
      </c>
      <c r="F470" s="87"/>
      <c r="G4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0" s="90"/>
      <c r="I4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0" s="91">
        <f>LOOKUP(ROW(K470)-ROWS($K$1:$K$3),biasa1[NO])</f>
        <v>467</v>
      </c>
      <c r="L470" s="77" t="str">
        <f>LOOKUP(biasa2[[#This Row],[NO]],biasa1[NO],biasa1[NAMA])</f>
        <v>Bp Gell 9865</v>
      </c>
      <c r="M470" s="91">
        <f>LOOKUP(biasa2[[#This Row],[NO]],biasa1[NO],biasa1[JUMLAH])</f>
        <v>1</v>
      </c>
      <c r="N470" s="91" t="str">
        <f>LOOKUP(biasa2[[#This Row],[NO]],biasa1[NO],biasa1[SATUAN])</f>
        <v>144 ls</v>
      </c>
    </row>
    <row r="471" spans="1:14" ht="20.100000000000001" customHeight="1">
      <c r="A471" s="87">
        <f>IF(biasa1[[#This Row],[JUMLAH]]&gt;0,COUNT(A$3:$A470)+1,"")</f>
        <v>462</v>
      </c>
      <c r="B471" s="88" t="s">
        <v>2614</v>
      </c>
      <c r="C471" s="87">
        <f>IF(biasa1[[#This Row],[BARU]]="",biasa1[[#This Row],[JUMLAH AWAL]],biasa1[[#This Row],[BARU]])</f>
        <v>15</v>
      </c>
      <c r="D471" s="87" t="s">
        <v>114</v>
      </c>
      <c r="E471" s="87">
        <v>15</v>
      </c>
      <c r="F471" s="87"/>
      <c r="G4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1" s="90"/>
      <c r="I4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1" s="91">
        <f>LOOKUP(ROW(K471)-ROWS($K$1:$K$3),biasa1[NO])</f>
        <v>468</v>
      </c>
      <c r="L471" s="77" t="str">
        <f>LOOKUP(biasa2[[#This Row],[NO]],biasa1[NO],biasa1[NAMA])</f>
        <v>Bp Gell 9926</v>
      </c>
      <c r="M471" s="91">
        <f>LOOKUP(biasa2[[#This Row],[NO]],biasa1[NO],biasa1[JUMLAH])</f>
        <v>1</v>
      </c>
      <c r="N471" s="91" t="str">
        <f>LOOKUP(biasa2[[#This Row],[NO]],biasa1[NO],biasa1[SATUAN])</f>
        <v>144 ls</v>
      </c>
    </row>
    <row r="472" spans="1:14" ht="20.100000000000001" customHeight="1">
      <c r="A472" s="87">
        <f>IF(biasa1[[#This Row],[JUMLAH]]&gt;0,COUNT(A$3:$A471)+1,"")</f>
        <v>463</v>
      </c>
      <c r="B472" s="88" t="s">
        <v>2615</v>
      </c>
      <c r="C472" s="87">
        <f>IF(biasa1[[#This Row],[BARU]]="",biasa1[[#This Row],[JUMLAH AWAL]],biasa1[[#This Row],[BARU]])</f>
        <v>1</v>
      </c>
      <c r="D472" s="87" t="s">
        <v>192</v>
      </c>
      <c r="E472" s="87">
        <v>1</v>
      </c>
      <c r="F472" s="87"/>
      <c r="G4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2" s="90"/>
      <c r="I4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2" s="91">
        <f>LOOKUP(ROW(K472)-ROWS($K$1:$K$3),biasa1[NO])</f>
        <v>469</v>
      </c>
      <c r="L472" s="77" t="str">
        <f>LOOKUP(biasa2[[#This Row],[NO]],biasa1[NO],biasa1[NAMA])</f>
        <v>Bp Gell AGP 13672</v>
      </c>
      <c r="M472" s="91">
        <f>LOOKUP(biasa2[[#This Row],[NO]],biasa1[NO],biasa1[JUMLAH])</f>
        <v>1</v>
      </c>
      <c r="N472" s="91" t="str">
        <f>LOOKUP(biasa2[[#This Row],[NO]],biasa1[NO],biasa1[SATUAN])</f>
        <v>144 ls</v>
      </c>
    </row>
    <row r="473" spans="1:14" ht="20.100000000000001" customHeight="1">
      <c r="A473" s="87">
        <f>IF(biasa1[[#This Row],[JUMLAH]]&gt;0,COUNT(A$3:$A472)+1,"")</f>
        <v>464</v>
      </c>
      <c r="B473" s="88" t="s">
        <v>2616</v>
      </c>
      <c r="C473" s="87">
        <f>IF(biasa1[[#This Row],[BARU]]="",biasa1[[#This Row],[JUMLAH AWAL]],biasa1[[#This Row],[BARU]])</f>
        <v>8</v>
      </c>
      <c r="D473" s="87" t="s">
        <v>114</v>
      </c>
      <c r="E473" s="87">
        <v>8</v>
      </c>
      <c r="F473" s="87"/>
      <c r="G4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3" s="90"/>
      <c r="I4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3" s="91">
        <f>LOOKUP(ROW(K473)-ROWS($K$1:$K$3),biasa1[NO])</f>
        <v>470</v>
      </c>
      <c r="L473" s="77" t="str">
        <f>LOOKUP(biasa2[[#This Row],[NO]],biasa1[NO],biasa1[NAMA])</f>
        <v>Bp Gell Aopo Gp 1895</v>
      </c>
      <c r="M473" s="91">
        <f>LOOKUP(biasa2[[#This Row],[NO]],biasa1[NO],biasa1[JUMLAH])</f>
        <v>2</v>
      </c>
      <c r="N473" s="91" t="str">
        <f>LOOKUP(biasa2[[#This Row],[NO]],biasa1[NO],biasa1[SATUAN])</f>
        <v>144 ls</v>
      </c>
    </row>
    <row r="474" spans="1:14" ht="20.100000000000001" customHeight="1">
      <c r="A474" s="87">
        <f>IF(biasa1[[#This Row],[JUMLAH]]&gt;0,COUNT(A$3:$A473)+1,"")</f>
        <v>465</v>
      </c>
      <c r="B474" s="88" t="s">
        <v>2617</v>
      </c>
      <c r="C474" s="87">
        <f>IF(biasa1[[#This Row],[BARU]]="",biasa1[[#This Row],[JUMLAH AWAL]],biasa1[[#This Row],[BARU]])</f>
        <v>13</v>
      </c>
      <c r="D474" s="87" t="s">
        <v>114</v>
      </c>
      <c r="E474" s="87">
        <v>13</v>
      </c>
      <c r="F474" s="87"/>
      <c r="G4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4" s="90"/>
      <c r="I4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4" s="91">
        <f>LOOKUP(ROW(K474)-ROWS($K$1:$K$3),biasa1[NO])</f>
        <v>471</v>
      </c>
      <c r="L474" s="77" t="str">
        <f>LOOKUP(biasa2[[#This Row],[NO]],biasa1[NO],biasa1[NAMA])</f>
        <v>Bp Gell Aopo Gp-032 warna</v>
      </c>
      <c r="M474" s="91">
        <f>LOOKUP(biasa2[[#This Row],[NO]],biasa1[NO],biasa1[JUMLAH])</f>
        <v>2</v>
      </c>
      <c r="N474" s="91" t="str">
        <f>LOOKUP(biasa2[[#This Row],[NO]],biasa1[NO],biasa1[SATUAN])</f>
        <v>24 ls</v>
      </c>
    </row>
    <row r="475" spans="1:14" ht="20.100000000000001" customHeight="1">
      <c r="A475" s="87">
        <f>IF(biasa1[[#This Row],[JUMLAH]]&gt;0,COUNT(A$3:$A474)+1,"")</f>
        <v>466</v>
      </c>
      <c r="B475" s="88" t="s">
        <v>2618</v>
      </c>
      <c r="C475" s="87">
        <f>IF(biasa1[[#This Row],[BARU]]="",biasa1[[#This Row],[JUMLAH AWAL]],biasa1[[#This Row],[BARU]])</f>
        <v>2</v>
      </c>
      <c r="D475" s="87" t="s">
        <v>481</v>
      </c>
      <c r="E475" s="87">
        <v>2</v>
      </c>
      <c r="F475" s="87"/>
      <c r="G4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5" s="90"/>
      <c r="I4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5" s="91">
        <f>LOOKUP(ROW(K475)-ROWS($K$1:$K$3),biasa1[NO])</f>
        <v>472</v>
      </c>
      <c r="L475" s="77" t="str">
        <f>LOOKUP(biasa2[[#This Row],[NO]],biasa1[NO],biasa1[NAMA])</f>
        <v>Bp Gell B155 (0366)</v>
      </c>
      <c r="M475" s="91">
        <f>LOOKUP(biasa2[[#This Row],[NO]],biasa1[NO],biasa1[JUMLAH])</f>
        <v>14</v>
      </c>
      <c r="N475" s="91" t="str">
        <f>LOOKUP(biasa2[[#This Row],[NO]],biasa1[NO],biasa1[SATUAN])</f>
        <v>144 ls</v>
      </c>
    </row>
    <row r="476" spans="1:14" ht="20.100000000000001" customHeight="1">
      <c r="A476" s="87">
        <f>IF(biasa1[[#This Row],[JUMLAH]]&gt;0,COUNT(A$3:$A475)+1,"")</f>
        <v>467</v>
      </c>
      <c r="B476" s="88" t="s">
        <v>2619</v>
      </c>
      <c r="C476" s="87">
        <f>IF(biasa1[[#This Row],[BARU]]="",biasa1[[#This Row],[JUMLAH AWAL]],biasa1[[#This Row],[BARU]])</f>
        <v>1</v>
      </c>
      <c r="D476" s="87" t="s">
        <v>114</v>
      </c>
      <c r="E476" s="87">
        <v>1</v>
      </c>
      <c r="F476" s="87"/>
      <c r="G4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6" s="90"/>
      <c r="I4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6" s="91">
        <f>LOOKUP(ROW(K476)-ROWS($K$1:$K$3),biasa1[NO])</f>
        <v>473</v>
      </c>
      <c r="L476" s="77" t="str">
        <f>LOOKUP(biasa2[[#This Row],[NO]],biasa1[NO],biasa1[NAMA])</f>
        <v>Bp Gell elmo H(1) M(1)</v>
      </c>
      <c r="M476" s="91">
        <f>LOOKUP(biasa2[[#This Row],[NO]],biasa1[NO],biasa1[JUMLAH])</f>
        <v>2</v>
      </c>
      <c r="N476" s="91" t="str">
        <f>LOOKUP(biasa2[[#This Row],[NO]],biasa1[NO],biasa1[SATUAN])</f>
        <v>120 ls</v>
      </c>
    </row>
    <row r="477" spans="1:14" ht="20.100000000000001" customHeight="1">
      <c r="A477" s="87">
        <f>IF(biasa1[[#This Row],[JUMLAH]]&gt;0,COUNT(A$3:$A476)+1,"")</f>
        <v>468</v>
      </c>
      <c r="B477" s="88" t="s">
        <v>2620</v>
      </c>
      <c r="C477" s="87">
        <f>IF(biasa1[[#This Row],[BARU]]="",biasa1[[#This Row],[JUMLAH AWAL]],biasa1[[#This Row],[BARU]])</f>
        <v>1</v>
      </c>
      <c r="D477" s="87" t="s">
        <v>114</v>
      </c>
      <c r="E477" s="87">
        <v>1</v>
      </c>
      <c r="F477" s="87"/>
      <c r="G4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7" s="90"/>
      <c r="I4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7" s="91">
        <f>LOOKUP(ROW(K477)-ROWS($K$1:$K$3),biasa1[NO])</f>
        <v>474</v>
      </c>
      <c r="L477" s="77" t="str">
        <f>LOOKUP(biasa2[[#This Row],[NO]],biasa1[NO],biasa1[NAMA])</f>
        <v>Bp Gell executive 169 (2)/ 777 (3)</v>
      </c>
      <c r="M477" s="91">
        <f>LOOKUP(biasa2[[#This Row],[NO]],biasa1[NO],biasa1[JUMLAH])</f>
        <v>5</v>
      </c>
      <c r="N477" s="91" t="str">
        <f>LOOKUP(biasa2[[#This Row],[NO]],biasa1[NO],biasa1[SATUAN])</f>
        <v>144 ls</v>
      </c>
    </row>
    <row r="478" spans="1:14" ht="20.100000000000001" customHeight="1">
      <c r="A478" s="87">
        <f>IF(biasa1[[#This Row],[JUMLAH]]&gt;0,COUNT(A$3:$A477)+1,"")</f>
        <v>469</v>
      </c>
      <c r="B478" s="88" t="s">
        <v>2621</v>
      </c>
      <c r="C478" s="87">
        <f>IF(biasa1[[#This Row],[BARU]]="",biasa1[[#This Row],[JUMLAH AWAL]],biasa1[[#This Row],[BARU]])</f>
        <v>1</v>
      </c>
      <c r="D478" s="87" t="s">
        <v>114</v>
      </c>
      <c r="E478" s="87">
        <v>1</v>
      </c>
      <c r="F478" s="87"/>
      <c r="G4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8" s="90"/>
      <c r="I4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8" s="91">
        <f>LOOKUP(ROW(K478)-ROWS($K$1:$K$3),biasa1[NO])</f>
        <v>475</v>
      </c>
      <c r="L478" s="77" t="str">
        <f>LOOKUP(biasa2[[#This Row],[NO]],biasa1[NO],biasa1[NAMA])</f>
        <v>Bp Gell G 2036 biru</v>
      </c>
      <c r="M478" s="91">
        <f>LOOKUP(biasa2[[#This Row],[NO]],biasa1[NO],biasa1[JUMLAH])</f>
        <v>5</v>
      </c>
      <c r="N478" s="91" t="str">
        <f>LOOKUP(biasa2[[#This Row],[NO]],biasa1[NO],biasa1[SATUAN])</f>
        <v>144 ls</v>
      </c>
    </row>
    <row r="479" spans="1:14" ht="20.100000000000001" customHeight="1">
      <c r="A479" s="87">
        <f>IF(biasa1[[#This Row],[JUMLAH]]&gt;0,COUNT(A$3:$A478)+1,"")</f>
        <v>470</v>
      </c>
      <c r="B479" s="88" t="s">
        <v>2622</v>
      </c>
      <c r="C479" s="87">
        <f>IF(biasa1[[#This Row],[BARU]]="",biasa1[[#This Row],[JUMLAH AWAL]],biasa1[[#This Row],[BARU]])</f>
        <v>2</v>
      </c>
      <c r="D479" s="87" t="s">
        <v>114</v>
      </c>
      <c r="E479" s="87">
        <v>2</v>
      </c>
      <c r="F479" s="87"/>
      <c r="G4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9" s="90"/>
      <c r="I4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9" s="91">
        <f>LOOKUP(ROW(K479)-ROWS($K$1:$K$3),biasa1[NO])</f>
        <v>476</v>
      </c>
      <c r="L479" s="77" t="str">
        <f>LOOKUP(biasa2[[#This Row],[NO]],biasa1[NO],biasa1[NAMA])</f>
        <v>Bp gell GLP SQ 01 12w</v>
      </c>
      <c r="M479" s="91">
        <f>LOOKUP(biasa2[[#This Row],[NO]],biasa1[NO],biasa1[JUMLAH])</f>
        <v>2</v>
      </c>
      <c r="N479" s="91" t="str">
        <f>LOOKUP(biasa2[[#This Row],[NO]],biasa1[NO],biasa1[SATUAN])</f>
        <v>240 ls</v>
      </c>
    </row>
    <row r="480" spans="1:14" ht="20.100000000000001" customHeight="1">
      <c r="A480" s="87">
        <f>IF(biasa1[[#This Row],[JUMLAH]]&gt;0,COUNT(A$3:$A479)+1,"")</f>
        <v>471</v>
      </c>
      <c r="B480" s="88" t="s">
        <v>2623</v>
      </c>
      <c r="C480" s="87">
        <f>IF(biasa1[[#This Row],[BARU]]="",biasa1[[#This Row],[JUMLAH AWAL]],biasa1[[#This Row],[BARU]])</f>
        <v>2</v>
      </c>
      <c r="D480" s="87" t="s">
        <v>3</v>
      </c>
      <c r="E480" s="87">
        <v>2</v>
      </c>
      <c r="F480" s="87"/>
      <c r="G4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0" s="90"/>
      <c r="I4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0" s="91">
        <f>LOOKUP(ROW(K480)-ROWS($K$1:$K$3),biasa1[NO])</f>
        <v>477</v>
      </c>
      <c r="L480" s="77" t="str">
        <f>LOOKUP(biasa2[[#This Row],[NO]],biasa1[NO],biasa1[NAMA])</f>
        <v>Bp gell Gp 1016 gold</v>
      </c>
      <c r="M480" s="91">
        <f>LOOKUP(biasa2[[#This Row],[NO]],biasa1[NO],biasa1[JUMLAH])</f>
        <v>5</v>
      </c>
      <c r="N480" s="91" t="str">
        <f>LOOKUP(biasa2[[#This Row],[NO]],biasa1[NO],biasa1[SATUAN])</f>
        <v>144 ls</v>
      </c>
    </row>
    <row r="481" spans="1:14" ht="20.100000000000001" customHeight="1">
      <c r="A481" s="87">
        <f>IF(biasa1[[#This Row],[JUMLAH]]&gt;0,COUNT(A$3:$A480)+1,"")</f>
        <v>472</v>
      </c>
      <c r="B481" s="88" t="s">
        <v>2624</v>
      </c>
      <c r="C481" s="87">
        <f>IF(biasa1[[#This Row],[BARU]]="",biasa1[[#This Row],[JUMLAH AWAL]],biasa1[[#This Row],[BARU]])</f>
        <v>14</v>
      </c>
      <c r="D481" s="87" t="s">
        <v>114</v>
      </c>
      <c r="E481" s="87">
        <v>14</v>
      </c>
      <c r="F481" s="87"/>
      <c r="G4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1" s="90"/>
      <c r="I4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1" s="91">
        <f>LOOKUP(ROW(K481)-ROWS($K$1:$K$3),biasa1[NO])</f>
        <v>478</v>
      </c>
      <c r="L481" s="77" t="str">
        <f>LOOKUP(biasa2[[#This Row],[NO]],biasa1[NO],biasa1[NAMA])</f>
        <v>Bp gell Gp 1016 silver</v>
      </c>
      <c r="M481" s="91">
        <f>LOOKUP(biasa2[[#This Row],[NO]],biasa1[NO],biasa1[JUMLAH])</f>
        <v>4</v>
      </c>
      <c r="N481" s="91" t="str">
        <f>LOOKUP(biasa2[[#This Row],[NO]],biasa1[NO],biasa1[SATUAN])</f>
        <v>144 ls</v>
      </c>
    </row>
    <row r="482" spans="1:14" ht="20.100000000000001" customHeight="1">
      <c r="A482" s="87">
        <f>IF(biasa1[[#This Row],[JUMLAH]]&gt;0,COUNT(A$3:$A481)+1,"")</f>
        <v>473</v>
      </c>
      <c r="B482" s="88" t="s">
        <v>2625</v>
      </c>
      <c r="C482" s="87">
        <f>IF(biasa1[[#This Row],[BARU]]="",biasa1[[#This Row],[JUMLAH AWAL]],biasa1[[#This Row],[BARU]])</f>
        <v>2</v>
      </c>
      <c r="D482" s="87" t="s">
        <v>33</v>
      </c>
      <c r="E482" s="87">
        <v>2</v>
      </c>
      <c r="F482" s="87"/>
      <c r="G4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2" s="90"/>
      <c r="I4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2" s="91">
        <f>LOOKUP(ROW(K482)-ROWS($K$1:$K$3),biasa1[NO])</f>
        <v>479</v>
      </c>
      <c r="L482" s="77" t="str">
        <f>LOOKUP(biasa2[[#This Row],[NO]],biasa1[NO],biasa1[NAMA])</f>
        <v>Bp Gell Gp 956</v>
      </c>
      <c r="M482" s="91">
        <f>LOOKUP(biasa2[[#This Row],[NO]],biasa1[NO],biasa1[JUMLAH])</f>
        <v>2</v>
      </c>
      <c r="N482" s="91" t="str">
        <f>LOOKUP(biasa2[[#This Row],[NO]],biasa1[NO],biasa1[SATUAN])</f>
        <v>144 ls</v>
      </c>
    </row>
    <row r="483" spans="1:14" ht="20.100000000000001" customHeight="1">
      <c r="A483" s="87">
        <f>IF(biasa1[[#This Row],[JUMLAH]]&gt;0,COUNT(A$3:$A482)+1,"")</f>
        <v>474</v>
      </c>
      <c r="B483" s="88" t="s">
        <v>2626</v>
      </c>
      <c r="C483" s="87">
        <f>IF(biasa1[[#This Row],[BARU]]="",biasa1[[#This Row],[JUMLAH AWAL]],biasa1[[#This Row],[BARU]])</f>
        <v>5</v>
      </c>
      <c r="D483" s="87" t="s">
        <v>114</v>
      </c>
      <c r="E483" s="87">
        <v>5</v>
      </c>
      <c r="F483" s="87"/>
      <c r="G4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3" s="90"/>
      <c r="I4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3" s="91">
        <f>LOOKUP(ROW(K483)-ROWS($K$1:$K$3),biasa1[NO])</f>
        <v>480</v>
      </c>
      <c r="L483" s="77" t="str">
        <f>LOOKUP(biasa2[[#This Row],[NO]],biasa1[NO],biasa1[NAMA])</f>
        <v>Bp Gell Gp 963</v>
      </c>
      <c r="M483" s="91">
        <f>LOOKUP(biasa2[[#This Row],[NO]],biasa1[NO],biasa1[JUMLAH])</f>
        <v>4</v>
      </c>
      <c r="N483" s="91" t="str">
        <f>LOOKUP(biasa2[[#This Row],[NO]],biasa1[NO],biasa1[SATUAN])</f>
        <v>144 ls</v>
      </c>
    </row>
    <row r="484" spans="1:14" ht="20.100000000000001" customHeight="1">
      <c r="A484" s="87">
        <f>IF(biasa1[[#This Row],[JUMLAH]]&gt;0,COUNT(A$3:$A483)+1,"")</f>
        <v>475</v>
      </c>
      <c r="B484" s="88" t="s">
        <v>2627</v>
      </c>
      <c r="C484" s="87">
        <f>IF(biasa1[[#This Row],[BARU]]="",biasa1[[#This Row],[JUMLAH AWAL]],biasa1[[#This Row],[BARU]])</f>
        <v>5</v>
      </c>
      <c r="D484" s="87" t="s">
        <v>114</v>
      </c>
      <c r="E484" s="87">
        <v>5</v>
      </c>
      <c r="F484" s="87"/>
      <c r="G4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4" s="90"/>
      <c r="I4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4" s="91">
        <f>LOOKUP(ROW(K484)-ROWS($K$1:$K$3),biasa1[NO])</f>
        <v>481</v>
      </c>
      <c r="L484" s="77" t="str">
        <f>LOOKUP(biasa2[[#This Row],[NO]],biasa1[NO],biasa1[NAMA])</f>
        <v>Bp Gell Gramata H1(5)/ H2(13)</v>
      </c>
      <c r="M484" s="91">
        <f>LOOKUP(biasa2[[#This Row],[NO]],biasa1[NO],biasa1[JUMLAH])</f>
        <v>18</v>
      </c>
      <c r="N484" s="91" t="str">
        <f>LOOKUP(biasa2[[#This Row],[NO]],biasa1[NO],biasa1[SATUAN])</f>
        <v>144 ls</v>
      </c>
    </row>
    <row r="485" spans="1:14" ht="20.100000000000001" customHeight="1">
      <c r="A485" s="87">
        <f>IF(biasa1[[#This Row],[JUMLAH]]&gt;0,COUNT(A$3:$A484)+1,"")</f>
        <v>476</v>
      </c>
      <c r="B485" s="88" t="s">
        <v>482</v>
      </c>
      <c r="C485" s="87">
        <f>IF(biasa1[[#This Row],[BARU]]="",biasa1[[#This Row],[JUMLAH AWAL]],biasa1[[#This Row],[BARU]])</f>
        <v>2</v>
      </c>
      <c r="D485" s="87" t="s">
        <v>441</v>
      </c>
      <c r="E485" s="87">
        <v>2</v>
      </c>
      <c r="F485" s="87"/>
      <c r="G4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5" s="90"/>
      <c r="I4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5" s="91">
        <f>LOOKUP(ROW(K485)-ROWS($K$1:$K$3),biasa1[NO])</f>
        <v>482</v>
      </c>
      <c r="L485" s="77" t="str">
        <f>LOOKUP(biasa2[[#This Row],[NO]],biasa1[NO],biasa1[NAMA])</f>
        <v>Bp Gell Gramata H5</v>
      </c>
      <c r="M485" s="91">
        <f>LOOKUP(biasa2[[#This Row],[NO]],biasa1[NO],biasa1[JUMLAH])</f>
        <v>5</v>
      </c>
      <c r="N485" s="91" t="str">
        <f>LOOKUP(biasa2[[#This Row],[NO]],biasa1[NO],biasa1[SATUAN])</f>
        <v>144 ls</v>
      </c>
    </row>
    <row r="486" spans="1:14" ht="20.100000000000001" customHeight="1">
      <c r="A486" s="87">
        <f>IF(biasa1[[#This Row],[JUMLAH]]&gt;0,COUNT(A$3:$A485)+1,"")</f>
        <v>477</v>
      </c>
      <c r="B486" s="88" t="s">
        <v>483</v>
      </c>
      <c r="C486" s="87">
        <f>IF(biasa1[[#This Row],[BARU]]="",biasa1[[#This Row],[JUMLAH AWAL]],biasa1[[#This Row],[BARU]])</f>
        <v>5</v>
      </c>
      <c r="D486" s="87" t="s">
        <v>114</v>
      </c>
      <c r="E486" s="87">
        <v>5</v>
      </c>
      <c r="F486" s="87"/>
      <c r="G4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6" s="90"/>
      <c r="I4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6" s="91">
        <f>LOOKUP(ROW(K486)-ROWS($K$1:$K$3),biasa1[NO])</f>
        <v>483</v>
      </c>
      <c r="L486" s="77" t="str">
        <f>LOOKUP(biasa2[[#This Row],[NO]],biasa1[NO],biasa1[NAMA])</f>
        <v>Bp Gell HB 2258</v>
      </c>
      <c r="M486" s="91">
        <f>LOOKUP(biasa2[[#This Row],[NO]],biasa1[NO],biasa1[JUMLAH])</f>
        <v>1</v>
      </c>
      <c r="N486" s="91" t="str">
        <f>LOOKUP(biasa2[[#This Row],[NO]],biasa1[NO],biasa1[SATUAN])</f>
        <v>144 ls</v>
      </c>
    </row>
    <row r="487" spans="1:14" ht="20.100000000000001" customHeight="1">
      <c r="A487" s="87">
        <f>IF(biasa1[[#This Row],[JUMLAH]]&gt;0,COUNT(A$3:$A486)+1,"")</f>
        <v>478</v>
      </c>
      <c r="B487" s="88" t="s">
        <v>484</v>
      </c>
      <c r="C487" s="87">
        <f>IF(biasa1[[#This Row],[BARU]]="",biasa1[[#This Row],[JUMLAH AWAL]],biasa1[[#This Row],[BARU]])</f>
        <v>4</v>
      </c>
      <c r="D487" s="87" t="s">
        <v>114</v>
      </c>
      <c r="E487" s="87">
        <v>4</v>
      </c>
      <c r="F487" s="87"/>
      <c r="G4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7" s="90"/>
      <c r="I4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7" s="91">
        <f>LOOKUP(ROW(K487)-ROWS($K$1:$K$3),biasa1[NO])</f>
        <v>484</v>
      </c>
      <c r="L487" s="77" t="str">
        <f>LOOKUP(biasa2[[#This Row],[NO]],biasa1[NO],biasa1[NAMA])</f>
        <v>Bp Gell HB k 0898</v>
      </c>
      <c r="M487" s="91">
        <f>LOOKUP(biasa2[[#This Row],[NO]],biasa1[NO],biasa1[JUMLAH])</f>
        <v>1</v>
      </c>
      <c r="N487" s="91" t="str">
        <f>LOOKUP(biasa2[[#This Row],[NO]],biasa1[NO],biasa1[SATUAN])</f>
        <v>144 ls</v>
      </c>
    </row>
    <row r="488" spans="1:14" ht="20.100000000000001" customHeight="1">
      <c r="A488" s="87">
        <f>IF(biasa1[[#This Row],[JUMLAH]]&gt;0,COUNT(A$3:$A487)+1,"")</f>
        <v>479</v>
      </c>
      <c r="B488" s="88" t="s">
        <v>2628</v>
      </c>
      <c r="C488" s="87">
        <f>IF(biasa1[[#This Row],[BARU]]="",biasa1[[#This Row],[JUMLAH AWAL]],biasa1[[#This Row],[BARU]])</f>
        <v>2</v>
      </c>
      <c r="D488" s="87" t="s">
        <v>114</v>
      </c>
      <c r="E488" s="87">
        <v>2</v>
      </c>
      <c r="F488" s="87"/>
      <c r="G4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8" s="90"/>
      <c r="I4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8" s="91">
        <f>LOOKUP(ROW(K488)-ROWS($K$1:$K$3),biasa1[NO])</f>
        <v>485</v>
      </c>
      <c r="L488" s="77" t="str">
        <f>LOOKUP(biasa2[[#This Row],[NO]],biasa1[NO],biasa1[NAMA])</f>
        <v>Bp Gell HB k 510</v>
      </c>
      <c r="M488" s="91">
        <f>LOOKUP(biasa2[[#This Row],[NO]],biasa1[NO],biasa1[JUMLAH])</f>
        <v>7</v>
      </c>
      <c r="N488" s="91" t="str">
        <f>LOOKUP(biasa2[[#This Row],[NO]],biasa1[NO],biasa1[SATUAN])</f>
        <v>144 ls</v>
      </c>
    </row>
    <row r="489" spans="1:14" ht="20.100000000000001" customHeight="1">
      <c r="A489" s="87">
        <f>IF(biasa1[[#This Row],[JUMLAH]]&gt;0,COUNT(A$3:$A488)+1,"")</f>
        <v>480</v>
      </c>
      <c r="B489" s="88" t="s">
        <v>2629</v>
      </c>
      <c r="C489" s="87">
        <f>IF(biasa1[[#This Row],[BARU]]="",biasa1[[#This Row],[JUMLAH AWAL]],biasa1[[#This Row],[BARU]])</f>
        <v>4</v>
      </c>
      <c r="D489" s="87" t="s">
        <v>114</v>
      </c>
      <c r="E489" s="87">
        <v>4</v>
      </c>
      <c r="F489" s="87"/>
      <c r="G4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9" s="90"/>
      <c r="I4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9" s="91">
        <f>LOOKUP(ROW(K489)-ROWS($K$1:$K$3),biasa1[NO])</f>
        <v>486</v>
      </c>
      <c r="L489" s="77" t="str">
        <f>LOOKUP(biasa2[[#This Row],[NO]],biasa1[NO],biasa1[NAMA])</f>
        <v>Bp gell HS 1215</v>
      </c>
      <c r="M489" s="91">
        <f>LOOKUP(biasa2[[#This Row],[NO]],biasa1[NO],biasa1[JUMLAH])</f>
        <v>2</v>
      </c>
      <c r="N489" s="91" t="str">
        <f>LOOKUP(biasa2[[#This Row],[NO]],biasa1[NO],biasa1[SATUAN])</f>
        <v>144 ls</v>
      </c>
    </row>
    <row r="490" spans="1:14" ht="20.100000000000001" customHeight="1">
      <c r="A490" s="87">
        <f>IF(biasa1[[#This Row],[JUMLAH]]&gt;0,COUNT(A$3:$A489)+1,"")</f>
        <v>481</v>
      </c>
      <c r="B490" s="88" t="s">
        <v>2630</v>
      </c>
      <c r="C490" s="87">
        <f>IF(biasa1[[#This Row],[BARU]]="",biasa1[[#This Row],[JUMLAH AWAL]],biasa1[[#This Row],[BARU]])</f>
        <v>18</v>
      </c>
      <c r="D490" s="87" t="s">
        <v>114</v>
      </c>
      <c r="E490" s="87">
        <v>18</v>
      </c>
      <c r="F490" s="87"/>
      <c r="G4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0" s="90"/>
      <c r="I4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0" s="91">
        <f>LOOKUP(ROW(K490)-ROWS($K$1:$K$3),biasa1[NO])</f>
        <v>487</v>
      </c>
      <c r="L490" s="77" t="str">
        <f>LOOKUP(biasa2[[#This Row],[NO]],biasa1[NO],biasa1[NAMA])</f>
        <v>Bp Gell JD. 860 MMORO (70)</v>
      </c>
      <c r="M490" s="91">
        <f>LOOKUP(biasa2[[#This Row],[NO]],biasa1[NO],biasa1[JUMLAH])</f>
        <v>10</v>
      </c>
      <c r="N490" s="91" t="str">
        <f>LOOKUP(biasa2[[#This Row],[NO]],biasa1[NO],biasa1[SATUAN])</f>
        <v>36 box</v>
      </c>
    </row>
    <row r="491" spans="1:14" ht="20.100000000000001" customHeight="1">
      <c r="A491" s="87">
        <f>IF(biasa1[[#This Row],[JUMLAH]]&gt;0,COUNT(A$3:$A490)+1,"")</f>
        <v>482</v>
      </c>
      <c r="B491" s="88" t="s">
        <v>2631</v>
      </c>
      <c r="C491" s="87">
        <f>IF(biasa1[[#This Row],[BARU]]="",biasa1[[#This Row],[JUMLAH AWAL]],biasa1[[#This Row],[BARU]])</f>
        <v>5</v>
      </c>
      <c r="D491" s="87" t="s">
        <v>114</v>
      </c>
      <c r="E491" s="87">
        <v>5</v>
      </c>
      <c r="F491" s="87"/>
      <c r="G4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1" s="90"/>
      <c r="I4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1" s="91">
        <f>LOOKUP(ROW(K491)-ROWS($K$1:$K$3),biasa1[NO])</f>
        <v>488</v>
      </c>
      <c r="L491" s="77" t="str">
        <f>LOOKUP(biasa2[[#This Row],[NO]],biasa1[NO],biasa1[NAMA])</f>
        <v>Bp Gell jiausue 8 color (1 set = 8pc)</v>
      </c>
      <c r="M491" s="91">
        <f>LOOKUP(biasa2[[#This Row],[NO]],biasa1[NO],biasa1[JUMLAH])</f>
        <v>3</v>
      </c>
      <c r="N491" s="91" t="str">
        <f>LOOKUP(biasa2[[#This Row],[NO]],biasa1[NO],biasa1[SATUAN])</f>
        <v>200 set</v>
      </c>
    </row>
    <row r="492" spans="1:14" ht="20.100000000000001" customHeight="1">
      <c r="A492" s="87">
        <f>IF(biasa1[[#This Row],[JUMLAH]]&gt;0,COUNT(A$3:$A491)+1,"")</f>
        <v>483</v>
      </c>
      <c r="B492" s="88" t="s">
        <v>2632</v>
      </c>
      <c r="C492" s="87">
        <f>IF(biasa1[[#This Row],[BARU]]="",biasa1[[#This Row],[JUMLAH AWAL]],biasa1[[#This Row],[BARU]])</f>
        <v>1</v>
      </c>
      <c r="D492" s="87" t="s">
        <v>114</v>
      </c>
      <c r="E492" s="87">
        <v>1</v>
      </c>
      <c r="F492" s="87"/>
      <c r="G4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2" s="90"/>
      <c r="I4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2" s="91">
        <f>LOOKUP(ROW(K492)-ROWS($K$1:$K$3),biasa1[NO])</f>
        <v>489</v>
      </c>
      <c r="L492" s="77" t="str">
        <f>LOOKUP(biasa2[[#This Row],[NO]],biasa1[NO],biasa1[NAMA])</f>
        <v>Bp Gell K 593</v>
      </c>
      <c r="M492" s="91">
        <f>LOOKUP(biasa2[[#This Row],[NO]],biasa1[NO],biasa1[JUMLAH])</f>
        <v>28</v>
      </c>
      <c r="N492" s="91" t="str">
        <f>LOOKUP(biasa2[[#This Row],[NO]],biasa1[NO],biasa1[SATUAN])</f>
        <v>144 ls</v>
      </c>
    </row>
    <row r="493" spans="1:14" ht="20.100000000000001" customHeight="1">
      <c r="A493" s="87">
        <f>IF(biasa1[[#This Row],[JUMLAH]]&gt;0,COUNT(A$3:$A492)+1,"")</f>
        <v>484</v>
      </c>
      <c r="B493" s="88" t="s">
        <v>2633</v>
      </c>
      <c r="C493" s="87">
        <f>IF(biasa1[[#This Row],[BARU]]="",biasa1[[#This Row],[JUMLAH AWAL]],biasa1[[#This Row],[BARU]])</f>
        <v>1</v>
      </c>
      <c r="D493" s="87" t="s">
        <v>114</v>
      </c>
      <c r="E493" s="87">
        <v>1</v>
      </c>
      <c r="F493" s="87"/>
      <c r="G4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3" s="90"/>
      <c r="I4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3" s="91">
        <f>LOOKUP(ROW(K493)-ROWS($K$1:$K$3),biasa1[NO])</f>
        <v>490</v>
      </c>
      <c r="L493" s="77" t="str">
        <f>LOOKUP(biasa2[[#This Row],[NO]],biasa1[NO],biasa1[NAMA])</f>
        <v>Bp Gell microtop 808 Ht</v>
      </c>
      <c r="M493" s="91">
        <f>LOOKUP(biasa2[[#This Row],[NO]],biasa1[NO],biasa1[JUMLAH])</f>
        <v>6</v>
      </c>
      <c r="N493" s="91" t="str">
        <f>LOOKUP(biasa2[[#This Row],[NO]],biasa1[NO],biasa1[SATUAN])</f>
        <v>200 ls</v>
      </c>
    </row>
    <row r="494" spans="1:14" ht="20.100000000000001" customHeight="1">
      <c r="A494" s="87">
        <f>IF(biasa1[[#This Row],[JUMLAH]]&gt;0,COUNT(A$3:$A493)+1,"")</f>
        <v>485</v>
      </c>
      <c r="B494" s="88" t="s">
        <v>2634</v>
      </c>
      <c r="C494" s="87">
        <f>IF(biasa1[[#This Row],[BARU]]="",biasa1[[#This Row],[JUMLAH AWAL]],biasa1[[#This Row],[BARU]])</f>
        <v>7</v>
      </c>
      <c r="D494" s="87" t="s">
        <v>114</v>
      </c>
      <c r="E494" s="87">
        <v>7</v>
      </c>
      <c r="F494" s="87"/>
      <c r="G4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4" s="90"/>
      <c r="I4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4" s="91">
        <f>LOOKUP(ROW(K494)-ROWS($K$1:$K$3),biasa1[NO])</f>
        <v>491</v>
      </c>
      <c r="L494" s="77" t="str">
        <f>LOOKUP(biasa2[[#This Row],[NO]],biasa1[NO],biasa1[NAMA])</f>
        <v>Bp Gell MP 013 (karung Hj)</v>
      </c>
      <c r="M494" s="91">
        <f>LOOKUP(biasa2[[#This Row],[NO]],biasa1[NO],biasa1[JUMLAH])</f>
        <v>1</v>
      </c>
      <c r="N494" s="91" t="str">
        <f>LOOKUP(biasa2[[#This Row],[NO]],biasa1[NO],biasa1[SATUAN])</f>
        <v>144 ls</v>
      </c>
    </row>
    <row r="495" spans="1:14" ht="20.100000000000001" customHeight="1">
      <c r="A495" s="87">
        <f>IF(biasa1[[#This Row],[JUMLAH]]&gt;0,COUNT(A$3:$A494)+1,"")</f>
        <v>486</v>
      </c>
      <c r="B495" s="88" t="s">
        <v>485</v>
      </c>
      <c r="C495" s="87">
        <f>IF(biasa1[[#This Row],[BARU]]="",biasa1[[#This Row],[JUMLAH AWAL]],biasa1[[#This Row],[BARU]])</f>
        <v>2</v>
      </c>
      <c r="D495" s="87" t="s">
        <v>114</v>
      </c>
      <c r="E495" s="87">
        <v>2</v>
      </c>
      <c r="F495" s="87"/>
      <c r="G4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5" s="90"/>
      <c r="I4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5" s="91">
        <f>LOOKUP(ROW(K495)-ROWS($K$1:$K$3),biasa1[NO])</f>
        <v>492</v>
      </c>
      <c r="L495" s="77" t="str">
        <f>LOOKUP(biasa2[[#This Row],[NO]],biasa1[NO],biasa1[NAMA])</f>
        <v>Bp Gell MP 1012 (4)</v>
      </c>
      <c r="M495" s="91">
        <f>LOOKUP(biasa2[[#This Row],[NO]],biasa1[NO],biasa1[JUMLAH])</f>
        <v>4</v>
      </c>
      <c r="N495" s="91" t="str">
        <f>LOOKUP(biasa2[[#This Row],[NO]],biasa1[NO],biasa1[SATUAN])</f>
        <v>144 ls</v>
      </c>
    </row>
    <row r="496" spans="1:14" ht="20.100000000000001" customHeight="1">
      <c r="A496" s="87">
        <f>IF(biasa1[[#This Row],[JUMLAH]]&gt;0,COUNT(A$3:$A495)+1,"")</f>
        <v>487</v>
      </c>
      <c r="B496" s="88" t="s">
        <v>2635</v>
      </c>
      <c r="C496" s="87">
        <f>IF(biasa1[[#This Row],[BARU]]="",biasa1[[#This Row],[JUMLAH AWAL]],biasa1[[#This Row],[BARU]])</f>
        <v>10</v>
      </c>
      <c r="D496" s="87" t="s">
        <v>105</v>
      </c>
      <c r="E496" s="87">
        <v>10</v>
      </c>
      <c r="F496" s="87"/>
      <c r="G4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6" s="90"/>
      <c r="I4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6" s="91">
        <f>LOOKUP(ROW(K496)-ROWS($K$1:$K$3),biasa1[NO])</f>
        <v>493</v>
      </c>
      <c r="L496" s="77" t="str">
        <f>LOOKUP(biasa2[[#This Row],[NO]],biasa1[NO],biasa1[NAMA])</f>
        <v>Bp Gell MP 1118</v>
      </c>
      <c r="M496" s="91">
        <f>LOOKUP(biasa2[[#This Row],[NO]],biasa1[NO],biasa1[JUMLAH])</f>
        <v>5</v>
      </c>
      <c r="N496" s="91" t="str">
        <f>LOOKUP(biasa2[[#This Row],[NO]],biasa1[NO],biasa1[SATUAN])</f>
        <v>144 ls</v>
      </c>
    </row>
    <row r="497" spans="1:14" ht="20.100000000000001" customHeight="1">
      <c r="A497" s="87">
        <f>IF(biasa1[[#This Row],[JUMLAH]]&gt;0,COUNT(A$3:$A496)+1,"")</f>
        <v>488</v>
      </c>
      <c r="B497" s="88" t="s">
        <v>2636</v>
      </c>
      <c r="C497" s="87">
        <f>IF(biasa1[[#This Row],[BARU]]="",biasa1[[#This Row],[JUMLAH AWAL]],biasa1[[#This Row],[BARU]])</f>
        <v>3</v>
      </c>
      <c r="D497" s="87" t="s">
        <v>486</v>
      </c>
      <c r="E497" s="87">
        <v>3</v>
      </c>
      <c r="F497" s="87"/>
      <c r="G4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7" s="90"/>
      <c r="I4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7" s="91">
        <f>LOOKUP(ROW(K497)-ROWS($K$1:$K$3),biasa1[NO])</f>
        <v>494</v>
      </c>
      <c r="L497" s="77" t="str">
        <f>LOOKUP(biasa2[[#This Row],[NO]],biasa1[NO],biasa1[NAMA])</f>
        <v>Bp Gell natto 8855 (1x48)</v>
      </c>
      <c r="M497" s="91">
        <f>LOOKUP(biasa2[[#This Row],[NO]],biasa1[NO],biasa1[JUMLAH])</f>
        <v>3</v>
      </c>
      <c r="N497" s="91" t="str">
        <f>LOOKUP(biasa2[[#This Row],[NO]],biasa1[NO],biasa1[SATUAN])</f>
        <v>144 ls</v>
      </c>
    </row>
    <row r="498" spans="1:14" ht="20.100000000000001" customHeight="1">
      <c r="A498" s="87">
        <f>IF(biasa1[[#This Row],[JUMLAH]]&gt;0,COUNT(A$3:$A497)+1,"")</f>
        <v>489</v>
      </c>
      <c r="B498" s="88" t="s">
        <v>2637</v>
      </c>
      <c r="C498" s="87">
        <f>IF(biasa1[[#This Row],[BARU]]="",biasa1[[#This Row],[JUMLAH AWAL]],biasa1[[#This Row],[BARU]])</f>
        <v>28</v>
      </c>
      <c r="D498" s="87" t="s">
        <v>114</v>
      </c>
      <c r="E498" s="87">
        <v>28</v>
      </c>
      <c r="F498" s="87"/>
      <c r="G4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8" s="90"/>
      <c r="I4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8" s="91">
        <f>LOOKUP(ROW(K498)-ROWS($K$1:$K$3),biasa1[NO])</f>
        <v>495</v>
      </c>
      <c r="L498" s="77" t="str">
        <f>LOOKUP(biasa2[[#This Row],[NO]],biasa1[NO],biasa1[NAMA])</f>
        <v>Bp Gell Pong2 merah (1 dos=20)</v>
      </c>
      <c r="M498" s="91">
        <f>LOOKUP(biasa2[[#This Row],[NO]],biasa1[NO],biasa1[JUMLAH])</f>
        <v>4</v>
      </c>
      <c r="N498" s="91" t="str">
        <f>LOOKUP(biasa2[[#This Row],[NO]],biasa1[NO],biasa1[SATUAN])</f>
        <v>90 dos</v>
      </c>
    </row>
    <row r="499" spans="1:14" ht="20.100000000000001" customHeight="1">
      <c r="A499" s="87">
        <f>IF(biasa1[[#This Row],[JUMLAH]]&gt;0,COUNT(A$3:$A498)+1,"")</f>
        <v>490</v>
      </c>
      <c r="B499" s="88" t="s">
        <v>2638</v>
      </c>
      <c r="C499" s="87">
        <f>IF(biasa1[[#This Row],[BARU]]="",biasa1[[#This Row],[JUMLAH AWAL]],biasa1[[#This Row],[BARU]])</f>
        <v>6</v>
      </c>
      <c r="D499" s="87" t="s">
        <v>15</v>
      </c>
      <c r="E499" s="87">
        <v>6</v>
      </c>
      <c r="F499" s="87"/>
      <c r="G4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9" s="90"/>
      <c r="I4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9" s="91">
        <f>LOOKUP(ROW(K499)-ROWS($K$1:$K$3),biasa1[NO])</f>
        <v>496</v>
      </c>
      <c r="L499" s="77" t="str">
        <f>LOOKUP(biasa2[[#This Row],[NO]],biasa1[NO],biasa1[NAMA])</f>
        <v>Bp Gell SanMao 2320</v>
      </c>
      <c r="M499" s="91">
        <f>LOOKUP(biasa2[[#This Row],[NO]],biasa1[NO],biasa1[JUMLAH])</f>
        <v>5</v>
      </c>
      <c r="N499" s="91" t="str">
        <f>LOOKUP(biasa2[[#This Row],[NO]],biasa1[NO],biasa1[SATUAN])</f>
        <v>144 ls</v>
      </c>
    </row>
    <row r="500" spans="1:14" ht="20.100000000000001" customHeight="1">
      <c r="A500" s="87">
        <f>IF(biasa1[[#This Row],[JUMLAH]]&gt;0,COUNT(A$3:$A499)+1,"")</f>
        <v>491</v>
      </c>
      <c r="B500" s="88" t="s">
        <v>2639</v>
      </c>
      <c r="C500" s="87">
        <f>IF(biasa1[[#This Row],[BARU]]="",biasa1[[#This Row],[JUMLAH AWAL]],biasa1[[#This Row],[BARU]])</f>
        <v>1</v>
      </c>
      <c r="D500" s="87" t="s">
        <v>114</v>
      </c>
      <c r="E500" s="87">
        <v>1</v>
      </c>
      <c r="F500" s="87"/>
      <c r="G5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0" s="90"/>
      <c r="I5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0" s="91">
        <f>LOOKUP(ROW(K500)-ROWS($K$1:$K$3),biasa1[NO])</f>
        <v>497</v>
      </c>
      <c r="L500" s="77" t="str">
        <f>LOOKUP(biasa2[[#This Row],[NO]],biasa1[NO],biasa1[NAMA])</f>
        <v>Bp Gell SanMao 9578</v>
      </c>
      <c r="M500" s="91">
        <f>LOOKUP(biasa2[[#This Row],[NO]],biasa1[NO],biasa1[JUMLAH])</f>
        <v>5</v>
      </c>
      <c r="N500" s="91" t="str">
        <f>LOOKUP(biasa2[[#This Row],[NO]],biasa1[NO],biasa1[SATUAN])</f>
        <v>1728 pc</v>
      </c>
    </row>
    <row r="501" spans="1:14" ht="20.100000000000001" customHeight="1">
      <c r="A501" s="87">
        <f>IF(biasa1[[#This Row],[JUMLAH]]&gt;0,COUNT(A$3:$A500)+1,"")</f>
        <v>492</v>
      </c>
      <c r="B501" s="88" t="s">
        <v>2640</v>
      </c>
      <c r="C501" s="87">
        <f>IF(biasa1[[#This Row],[BARU]]="",biasa1[[#This Row],[JUMLAH AWAL]],biasa1[[#This Row],[BARU]])</f>
        <v>4</v>
      </c>
      <c r="D501" s="87" t="s">
        <v>114</v>
      </c>
      <c r="E501" s="87">
        <v>4</v>
      </c>
      <c r="F501" s="87"/>
      <c r="G5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1" s="90"/>
      <c r="I5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1" s="91">
        <f>LOOKUP(ROW(K501)-ROWS($K$1:$K$3),biasa1[NO])</f>
        <v>498</v>
      </c>
      <c r="L501" s="77" t="str">
        <f>LOOKUP(biasa2[[#This Row],[NO]],biasa1[NO],biasa1[NAMA])</f>
        <v>Bp Gell SanMao 9590(3)</v>
      </c>
      <c r="M501" s="91">
        <f>LOOKUP(biasa2[[#This Row],[NO]],biasa1[NO],biasa1[JUMLAH])</f>
        <v>2</v>
      </c>
      <c r="N501" s="91" t="str">
        <f>LOOKUP(biasa2[[#This Row],[NO]],biasa1[NO],biasa1[SATUAN])</f>
        <v>1728 pc</v>
      </c>
    </row>
    <row r="502" spans="1:14" ht="20.100000000000001" customHeight="1">
      <c r="A502" s="87">
        <f>IF(biasa1[[#This Row],[JUMLAH]]&gt;0,COUNT(A$3:$A501)+1,"")</f>
        <v>493</v>
      </c>
      <c r="B502" s="88" t="s">
        <v>2641</v>
      </c>
      <c r="C502" s="87">
        <f>IF(biasa1[[#This Row],[BARU]]="",biasa1[[#This Row],[JUMLAH AWAL]],biasa1[[#This Row],[BARU]])</f>
        <v>5</v>
      </c>
      <c r="D502" s="87" t="s">
        <v>114</v>
      </c>
      <c r="E502" s="87">
        <v>5</v>
      </c>
      <c r="F502" s="87"/>
      <c r="G5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2" s="90"/>
      <c r="I5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2" s="91">
        <f>LOOKUP(ROW(K502)-ROWS($K$1:$K$3),biasa1[NO])</f>
        <v>499</v>
      </c>
      <c r="L502" s="77" t="str">
        <f>LOOKUP(biasa2[[#This Row],[NO]],biasa1[NO],biasa1[NAMA])</f>
        <v>Bp Gell SanMao 9638</v>
      </c>
      <c r="M502" s="91">
        <f>LOOKUP(biasa2[[#This Row],[NO]],biasa1[NO],biasa1[JUMLAH])</f>
        <v>1</v>
      </c>
      <c r="N502" s="91" t="str">
        <f>LOOKUP(biasa2[[#This Row],[NO]],biasa1[NO],biasa1[SATUAN])</f>
        <v>144 ls</v>
      </c>
    </row>
    <row r="503" spans="1:14" ht="20.100000000000001" customHeight="1">
      <c r="A503" s="87">
        <f>IF(biasa1[[#This Row],[JUMLAH]]&gt;0,COUNT(A$3:$A502)+1,"")</f>
        <v>494</v>
      </c>
      <c r="B503" s="88" t="s">
        <v>2642</v>
      </c>
      <c r="C503" s="87">
        <f>IF(biasa1[[#This Row],[BARU]]="",biasa1[[#This Row],[JUMLAH AWAL]],biasa1[[#This Row],[BARU]])</f>
        <v>3</v>
      </c>
      <c r="D503" s="87" t="s">
        <v>114</v>
      </c>
      <c r="E503" s="87">
        <v>3</v>
      </c>
      <c r="F503" s="87"/>
      <c r="G5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3" s="90"/>
      <c r="I5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3" s="91">
        <f>LOOKUP(ROW(K503)-ROWS($K$1:$K$3),biasa1[NO])</f>
        <v>500</v>
      </c>
      <c r="L503" s="77" t="str">
        <f>LOOKUP(biasa2[[#This Row],[NO]],biasa1[NO],biasa1[NAMA])</f>
        <v>Bp Gell SanMao 9733(3)</v>
      </c>
      <c r="M503" s="91">
        <f>LOOKUP(biasa2[[#This Row],[NO]],biasa1[NO],biasa1[JUMLAH])</f>
        <v>2</v>
      </c>
      <c r="N503" s="91" t="str">
        <f>LOOKUP(biasa2[[#This Row],[NO]],biasa1[NO],biasa1[SATUAN])</f>
        <v>144 ls</v>
      </c>
    </row>
    <row r="504" spans="1:14" ht="20.100000000000001" customHeight="1">
      <c r="A504" s="87">
        <f>IF(biasa1[[#This Row],[JUMLAH]]&gt;0,COUNT(A$3:$A503)+1,"")</f>
        <v>495</v>
      </c>
      <c r="B504" s="88" t="s">
        <v>2643</v>
      </c>
      <c r="C504" s="87">
        <f>IF(biasa1[[#This Row],[BARU]]="",biasa1[[#This Row],[JUMLAH AWAL]],biasa1[[#This Row],[BARU]])</f>
        <v>4</v>
      </c>
      <c r="D504" s="87" t="s">
        <v>487</v>
      </c>
      <c r="E504" s="87">
        <v>4</v>
      </c>
      <c r="F504" s="87"/>
      <c r="G5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4" s="90"/>
      <c r="I5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4" s="91">
        <f>LOOKUP(ROW(K504)-ROWS($K$1:$K$3),biasa1[NO])</f>
        <v>501</v>
      </c>
      <c r="L504" s="77" t="str">
        <f>LOOKUP(biasa2[[#This Row],[NO]],biasa1[NO],biasa1[NAMA])</f>
        <v>Bp Gell SanMao 9909</v>
      </c>
      <c r="M504" s="91">
        <f>LOOKUP(biasa2[[#This Row],[NO]],biasa1[NO],biasa1[JUMLAH])</f>
        <v>7</v>
      </c>
      <c r="N504" s="91" t="str">
        <f>LOOKUP(biasa2[[#This Row],[NO]],biasa1[NO],biasa1[SATUAN])</f>
        <v>144 ls</v>
      </c>
    </row>
    <row r="505" spans="1:14" ht="20.100000000000001" customHeight="1">
      <c r="A505" s="87" t="str">
        <f>IF(biasa1[[#This Row],[JUMLAH]]&gt;0,COUNT(A$3:$A504)+1,"")</f>
        <v/>
      </c>
      <c r="B505" s="88" t="s">
        <v>2644</v>
      </c>
      <c r="C505" s="87">
        <f>IF(biasa1[[#This Row],[BARU]]="",biasa1[[#This Row],[JUMLAH AWAL]],biasa1[[#This Row],[BARU]])</f>
        <v>0</v>
      </c>
      <c r="D505" s="87" t="s">
        <v>114</v>
      </c>
      <c r="E505" s="87">
        <v>1</v>
      </c>
      <c r="F505" s="87">
        <v>0</v>
      </c>
      <c r="G505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05" s="90"/>
      <c r="I5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505" s="91">
        <f>LOOKUP(ROW(K505)-ROWS($K$1:$K$3),biasa1[NO])</f>
        <v>502</v>
      </c>
      <c r="L505" s="77" t="str">
        <f>LOOKUP(biasa2[[#This Row],[NO]],biasa1[NO],biasa1[NAMA])</f>
        <v>Bp Gell SanMao 9983</v>
      </c>
      <c r="M505" s="91">
        <f>LOOKUP(biasa2[[#This Row],[NO]],biasa1[NO],biasa1[JUMLAH])</f>
        <v>1</v>
      </c>
      <c r="N505" s="91" t="str">
        <f>LOOKUP(biasa2[[#This Row],[NO]],biasa1[NO],biasa1[SATUAN])</f>
        <v>144 ls</v>
      </c>
    </row>
    <row r="506" spans="1:14" ht="20.100000000000001" customHeight="1">
      <c r="A506" s="87">
        <f>IF(biasa1[[#This Row],[JUMLAH]]&gt;0,COUNT(A$3:$A505)+1,"")</f>
        <v>496</v>
      </c>
      <c r="B506" s="88" t="s">
        <v>2645</v>
      </c>
      <c r="C506" s="87">
        <f>IF(biasa1[[#This Row],[BARU]]="",biasa1[[#This Row],[JUMLAH AWAL]],biasa1[[#This Row],[BARU]])</f>
        <v>5</v>
      </c>
      <c r="D506" s="87" t="s">
        <v>114</v>
      </c>
      <c r="E506" s="87">
        <v>6</v>
      </c>
      <c r="F506" s="87">
        <v>5</v>
      </c>
      <c r="G506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06" s="90"/>
      <c r="I5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06" s="91">
        <f>LOOKUP(ROW(K506)-ROWS($K$1:$K$3),biasa1[NO])</f>
        <v>503</v>
      </c>
      <c r="L506" s="77" t="str">
        <f>LOOKUP(biasa2[[#This Row],[NO]],biasa1[NO],biasa1[NAMA])</f>
        <v>Bp Gell Spray Gp-218</v>
      </c>
      <c r="M506" s="91">
        <f>LOOKUP(biasa2[[#This Row],[NO]],biasa1[NO],biasa1[JUMLAH])</f>
        <v>2</v>
      </c>
      <c r="N506" s="91" t="str">
        <f>LOOKUP(biasa2[[#This Row],[NO]],biasa1[NO],biasa1[SATUAN])</f>
        <v>144 ls</v>
      </c>
    </row>
    <row r="507" spans="1:14" ht="20.100000000000001" customHeight="1">
      <c r="A507" s="87">
        <f>IF(biasa1[[#This Row],[JUMLAH]]&gt;0,COUNT(A$3:$A506)+1,"")</f>
        <v>497</v>
      </c>
      <c r="B507" s="88" t="s">
        <v>2646</v>
      </c>
      <c r="C507" s="87">
        <f>IF(biasa1[[#This Row],[BARU]]="",biasa1[[#This Row],[JUMLAH AWAL]],biasa1[[#This Row],[BARU]])</f>
        <v>5</v>
      </c>
      <c r="D507" s="87" t="s">
        <v>151</v>
      </c>
      <c r="E507" s="87">
        <v>6</v>
      </c>
      <c r="F507" s="87">
        <v>5</v>
      </c>
      <c r="G507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07" s="90"/>
      <c r="I5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07" s="91">
        <f>LOOKUP(ROW(K507)-ROWS($K$1:$K$3),biasa1[NO])</f>
        <v>504</v>
      </c>
      <c r="L507" s="77" t="str">
        <f>LOOKUP(biasa2[[#This Row],[NO]],biasa1[NO],biasa1[NAMA])</f>
        <v>Bp Gell Vanco 1,0 (V6000)</v>
      </c>
      <c r="M507" s="91">
        <f>LOOKUP(biasa2[[#This Row],[NO]],biasa1[NO],biasa1[JUMLAH])</f>
        <v>8</v>
      </c>
      <c r="N507" s="91" t="str">
        <f>LOOKUP(biasa2[[#This Row],[NO]],biasa1[NO],biasa1[SATUAN])</f>
        <v>144 ls</v>
      </c>
    </row>
    <row r="508" spans="1:14" ht="20.100000000000001" customHeight="1">
      <c r="A508" s="87">
        <f>IF(biasa1[[#This Row],[JUMLAH]]&gt;0,COUNT(A$3:$A507)+1,"")</f>
        <v>498</v>
      </c>
      <c r="B508" s="88" t="s">
        <v>2647</v>
      </c>
      <c r="C508" s="87">
        <f>IF(biasa1[[#This Row],[BARU]]="",biasa1[[#This Row],[JUMLAH AWAL]],biasa1[[#This Row],[BARU]])</f>
        <v>2</v>
      </c>
      <c r="D508" s="87" t="s">
        <v>151</v>
      </c>
      <c r="E508" s="87">
        <v>3</v>
      </c>
      <c r="F508" s="87">
        <v>2</v>
      </c>
      <c r="G50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08" s="90"/>
      <c r="I5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08" s="91">
        <f>LOOKUP(ROW(K508)-ROWS($K$1:$K$3),biasa1[NO])</f>
        <v>505</v>
      </c>
      <c r="L508" s="77" t="str">
        <f>LOOKUP(biasa2[[#This Row],[NO]],biasa1[NO],biasa1[NAMA])</f>
        <v>Bp gell VC 1602 BTS</v>
      </c>
      <c r="M508" s="91">
        <f>LOOKUP(biasa2[[#This Row],[NO]],biasa1[NO],biasa1[JUMLAH])</f>
        <v>3</v>
      </c>
      <c r="N508" s="91" t="str">
        <f>LOOKUP(biasa2[[#This Row],[NO]],biasa1[NO],biasa1[SATUAN])</f>
        <v>144 ls</v>
      </c>
    </row>
    <row r="509" spans="1:14" ht="20.100000000000001" customHeight="1">
      <c r="A509" s="87">
        <f>IF(biasa1[[#This Row],[JUMLAH]]&gt;0,COUNT(A$3:$A508)+1,"")</f>
        <v>499</v>
      </c>
      <c r="B509" s="88" t="s">
        <v>2648</v>
      </c>
      <c r="C509" s="87">
        <f>IF(biasa1[[#This Row],[BARU]]="",biasa1[[#This Row],[JUMLAH AWAL]],biasa1[[#This Row],[BARU]])</f>
        <v>1</v>
      </c>
      <c r="D509" s="87" t="s">
        <v>114</v>
      </c>
      <c r="E509" s="87">
        <v>2</v>
      </c>
      <c r="F509" s="87">
        <v>1</v>
      </c>
      <c r="G509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09" s="90"/>
      <c r="I5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09" s="91">
        <f>LOOKUP(ROW(K509)-ROWS($K$1:$K$3),biasa1[NO])</f>
        <v>506</v>
      </c>
      <c r="L509" s="77" t="str">
        <f>LOOKUP(biasa2[[#This Row],[NO]],biasa1[NO],biasa1[NAMA])</f>
        <v>Bp gliter 12w BDO29-12/ C14-144</v>
      </c>
      <c r="M509" s="91">
        <f>LOOKUP(biasa2[[#This Row],[NO]],biasa1[NO],biasa1[JUMLAH])</f>
        <v>5</v>
      </c>
      <c r="N509" s="91" t="str">
        <f>LOOKUP(biasa2[[#This Row],[NO]],biasa1[NO],biasa1[SATUAN])</f>
        <v>160 set</v>
      </c>
    </row>
    <row r="510" spans="1:14" ht="20.100000000000001" customHeight="1">
      <c r="A510" s="87">
        <f>IF(biasa1[[#This Row],[JUMLAH]]&gt;0,COUNT(A$3:$A509)+1,"")</f>
        <v>500</v>
      </c>
      <c r="B510" s="88" t="s">
        <v>2649</v>
      </c>
      <c r="C510" s="87">
        <f>IF(biasa1[[#This Row],[BARU]]="",biasa1[[#This Row],[JUMLAH AWAL]],biasa1[[#This Row],[BARU]])</f>
        <v>2</v>
      </c>
      <c r="D510" s="87" t="s">
        <v>114</v>
      </c>
      <c r="E510" s="87">
        <v>3</v>
      </c>
      <c r="F510" s="87">
        <v>2</v>
      </c>
      <c r="G510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10" s="90"/>
      <c r="I5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10" s="91">
        <f>LOOKUP(ROW(K510)-ROWS($K$1:$K$3),biasa1[NO])</f>
        <v>507</v>
      </c>
      <c r="L510" s="77" t="str">
        <f>LOOKUP(biasa2[[#This Row],[NO]],biasa1[NO],biasa1[NAMA])</f>
        <v>Bp gliter 12w BDO49-12/ C14-147</v>
      </c>
      <c r="M510" s="91">
        <f>LOOKUP(biasa2[[#This Row],[NO]],biasa1[NO],biasa1[JUMLAH])</f>
        <v>8</v>
      </c>
      <c r="N510" s="91" t="str">
        <f>LOOKUP(biasa2[[#This Row],[NO]],biasa1[NO],biasa1[SATUAN])</f>
        <v>1920 pc</v>
      </c>
    </row>
    <row r="511" spans="1:14" ht="20.100000000000001" customHeight="1">
      <c r="A511" s="87">
        <f>IF(biasa1[[#This Row],[JUMLAH]]&gt;0,COUNT(A$3:$A510)+1,"")</f>
        <v>501</v>
      </c>
      <c r="B511" s="88" t="s">
        <v>2650</v>
      </c>
      <c r="C511" s="87">
        <f>IF(biasa1[[#This Row],[BARU]]="",biasa1[[#This Row],[JUMLAH AWAL]],biasa1[[#This Row],[BARU]])</f>
        <v>7</v>
      </c>
      <c r="D511" s="87" t="s">
        <v>114</v>
      </c>
      <c r="E511" s="87">
        <v>8</v>
      </c>
      <c r="F511" s="87">
        <v>7</v>
      </c>
      <c r="G511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11" s="90"/>
      <c r="I5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11" s="91">
        <f>LOOKUP(ROW(K511)-ROWS($K$1:$K$3),biasa1[NO])</f>
        <v>508</v>
      </c>
      <c r="L511" s="77" t="str">
        <f>LOOKUP(biasa2[[#This Row],[NO]],biasa1[NO],biasa1[NAMA])</f>
        <v>Bp gliter 12w C11-33</v>
      </c>
      <c r="M511" s="91">
        <f>LOOKUP(biasa2[[#This Row],[NO]],biasa1[NO],biasa1[JUMLAH])</f>
        <v>9</v>
      </c>
      <c r="N511" s="91" t="str">
        <f>LOOKUP(biasa2[[#This Row],[NO]],biasa1[NO],biasa1[SATUAN])</f>
        <v>160 set</v>
      </c>
    </row>
    <row r="512" spans="1:14" ht="20.100000000000001" customHeight="1">
      <c r="A512" s="87">
        <f>IF(biasa1[[#This Row],[JUMLAH]]&gt;0,COUNT(A$3:$A511)+1,"")</f>
        <v>502</v>
      </c>
      <c r="B512" s="88" t="s">
        <v>2651</v>
      </c>
      <c r="C512" s="87">
        <f>IF(biasa1[[#This Row],[BARU]]="",biasa1[[#This Row],[JUMLAH AWAL]],biasa1[[#This Row],[BARU]])</f>
        <v>1</v>
      </c>
      <c r="D512" s="87" t="s">
        <v>114</v>
      </c>
      <c r="E512" s="87">
        <v>2</v>
      </c>
      <c r="F512" s="87">
        <v>1</v>
      </c>
      <c r="G512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12" s="90"/>
      <c r="I5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12" s="91">
        <f>LOOKUP(ROW(K512)-ROWS($K$1:$K$3),biasa1[NO])</f>
        <v>509</v>
      </c>
      <c r="L512" s="77" t="str">
        <f>LOOKUP(biasa2[[#This Row],[NO]],biasa1[NO],biasa1[NAMA])</f>
        <v>Bp gliter 12w K701 A(1)/ K 701(4)</v>
      </c>
      <c r="M512" s="91">
        <f>LOOKUP(biasa2[[#This Row],[NO]],biasa1[NO],biasa1[JUMLAH])</f>
        <v>5</v>
      </c>
      <c r="N512" s="91" t="str">
        <f>LOOKUP(biasa2[[#This Row],[NO]],biasa1[NO],biasa1[SATUAN])</f>
        <v>144 ls</v>
      </c>
    </row>
    <row r="513" spans="1:14" ht="20.100000000000001" customHeight="1">
      <c r="A513" s="87">
        <f>IF(biasa1[[#This Row],[JUMLAH]]&gt;0,COUNT(A$3:$A512)+1,"")</f>
        <v>503</v>
      </c>
      <c r="B513" s="88" t="s">
        <v>2652</v>
      </c>
      <c r="C513" s="87">
        <f>IF(biasa1[[#This Row],[BARU]]="",biasa1[[#This Row],[JUMLAH AWAL]],biasa1[[#This Row],[BARU]])</f>
        <v>2</v>
      </c>
      <c r="D513" s="87" t="s">
        <v>114</v>
      </c>
      <c r="E513" s="87">
        <v>2</v>
      </c>
      <c r="F513" s="87"/>
      <c r="G5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3" s="90"/>
      <c r="I5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3" s="91">
        <f>LOOKUP(ROW(K513)-ROWS($K$1:$K$3),biasa1[NO])</f>
        <v>510</v>
      </c>
      <c r="L513" s="77" t="str">
        <f>LOOKUP(biasa2[[#This Row],[NO]],biasa1[NO],biasa1[NAMA])</f>
        <v>Bp Gp 1022</v>
      </c>
      <c r="M513" s="91">
        <f>LOOKUP(biasa2[[#This Row],[NO]],biasa1[NO],biasa1[JUMLAH])</f>
        <v>4</v>
      </c>
      <c r="N513" s="91" t="str">
        <f>LOOKUP(biasa2[[#This Row],[NO]],biasa1[NO],biasa1[SATUAN])</f>
        <v>144 ls</v>
      </c>
    </row>
    <row r="514" spans="1:14" ht="20.100000000000001" customHeight="1">
      <c r="A514" s="87">
        <f>IF(biasa1[[#This Row],[JUMLAH]]&gt;0,COUNT(A$3:$A513)+1,"")</f>
        <v>504</v>
      </c>
      <c r="B514" s="88" t="s">
        <v>2653</v>
      </c>
      <c r="C514" s="87">
        <f>IF(biasa1[[#This Row],[BARU]]="",biasa1[[#This Row],[JUMLAH AWAL]],biasa1[[#This Row],[BARU]])</f>
        <v>8</v>
      </c>
      <c r="D514" s="87" t="s">
        <v>114</v>
      </c>
      <c r="E514" s="87">
        <v>8</v>
      </c>
      <c r="F514" s="87"/>
      <c r="G5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4" s="90"/>
      <c r="I5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4" s="91">
        <f>LOOKUP(ROW(K514)-ROWS($K$1:$K$3),biasa1[NO])</f>
        <v>511</v>
      </c>
      <c r="L514" s="77" t="str">
        <f>LOOKUP(biasa2[[#This Row],[NO]],biasa1[NO],biasa1[NAMA])</f>
        <v>Bp Gp 3139</v>
      </c>
      <c r="M514" s="91">
        <f>LOOKUP(biasa2[[#This Row],[NO]],biasa1[NO],biasa1[JUMLAH])</f>
        <v>3</v>
      </c>
      <c r="N514" s="91" t="str">
        <f>LOOKUP(biasa2[[#This Row],[NO]],biasa1[NO],biasa1[SATUAN])</f>
        <v>180 ls</v>
      </c>
    </row>
    <row r="515" spans="1:14" ht="20.100000000000001" customHeight="1">
      <c r="A515" s="87">
        <f>IF(biasa1[[#This Row],[JUMLAH]]&gt;0,COUNT(A$3:$A514)+1,"")</f>
        <v>505</v>
      </c>
      <c r="B515" s="88" t="s">
        <v>488</v>
      </c>
      <c r="C515" s="87">
        <f>IF(biasa1[[#This Row],[BARU]]="",biasa1[[#This Row],[JUMLAH AWAL]],biasa1[[#This Row],[BARU]])</f>
        <v>3</v>
      </c>
      <c r="D515" s="87" t="s">
        <v>114</v>
      </c>
      <c r="E515" s="87">
        <v>3</v>
      </c>
      <c r="F515" s="87"/>
      <c r="G5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5" s="90"/>
      <c r="I5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5" s="91">
        <f>LOOKUP(ROW(K515)-ROWS($K$1:$K$3),biasa1[NO])</f>
        <v>512</v>
      </c>
      <c r="L515" s="77" t="str">
        <f>LOOKUP(biasa2[[#This Row],[NO]],biasa1[NO],biasa1[NAMA])</f>
        <v>Bp Gp 609</v>
      </c>
      <c r="M515" s="91">
        <f>LOOKUP(biasa2[[#This Row],[NO]],biasa1[NO],biasa1[JUMLAH])</f>
        <v>4</v>
      </c>
      <c r="N515" s="91" t="str">
        <f>LOOKUP(biasa2[[#This Row],[NO]],biasa1[NO],biasa1[SATUAN])</f>
        <v>144 ls</v>
      </c>
    </row>
    <row r="516" spans="1:14" ht="20.100000000000001" customHeight="1">
      <c r="A516" s="87">
        <f>IF(biasa1[[#This Row],[JUMLAH]]&gt;0,COUNT(A$3:$A515)+1,"")</f>
        <v>506</v>
      </c>
      <c r="B516" s="88" t="s">
        <v>489</v>
      </c>
      <c r="C516" s="87">
        <f>IF(biasa1[[#This Row],[BARU]]="",biasa1[[#This Row],[JUMLAH AWAL]],biasa1[[#This Row],[BARU]])</f>
        <v>5</v>
      </c>
      <c r="D516" s="87" t="s">
        <v>490</v>
      </c>
      <c r="E516" s="87">
        <v>5</v>
      </c>
      <c r="F516" s="87"/>
      <c r="G5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6" s="90"/>
      <c r="I5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6" s="91">
        <f>LOOKUP(ROW(K516)-ROWS($K$1:$K$3),biasa1[NO])</f>
        <v>513</v>
      </c>
      <c r="L516" s="77" t="str">
        <f>LOOKUP(biasa2[[#This Row],[NO]],biasa1[NO],biasa1[NAMA])</f>
        <v>Bp Gp 7037</v>
      </c>
      <c r="M516" s="91">
        <f>LOOKUP(biasa2[[#This Row],[NO]],biasa1[NO],biasa1[JUMLAH])</f>
        <v>5</v>
      </c>
      <c r="N516" s="91" t="str">
        <f>LOOKUP(biasa2[[#This Row],[NO]],biasa1[NO],biasa1[SATUAN])</f>
        <v>192 ls</v>
      </c>
    </row>
    <row r="517" spans="1:14" ht="20.100000000000001" customHeight="1">
      <c r="A517" s="87">
        <f>IF(biasa1[[#This Row],[JUMLAH]]&gt;0,COUNT(A$3:$A516)+1,"")</f>
        <v>507</v>
      </c>
      <c r="B517" s="88" t="s">
        <v>491</v>
      </c>
      <c r="C517" s="87">
        <f>IF(biasa1[[#This Row],[BARU]]="",biasa1[[#This Row],[JUMLAH AWAL]],biasa1[[#This Row],[BARU]])</f>
        <v>8</v>
      </c>
      <c r="D517" s="87" t="s">
        <v>492</v>
      </c>
      <c r="E517" s="87">
        <v>8</v>
      </c>
      <c r="F517" s="87"/>
      <c r="G5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7" s="90"/>
      <c r="I5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7" s="91">
        <f>LOOKUP(ROW(K517)-ROWS($K$1:$K$3),biasa1[NO])</f>
        <v>514</v>
      </c>
      <c r="L517" s="77" t="str">
        <f>LOOKUP(biasa2[[#This Row],[NO]],biasa1[NO],biasa1[NAMA])</f>
        <v>Bp Gp 9001</v>
      </c>
      <c r="M517" s="91">
        <f>LOOKUP(biasa2[[#This Row],[NO]],biasa1[NO],biasa1[JUMLAH])</f>
        <v>1</v>
      </c>
      <c r="N517" s="91" t="str">
        <f>LOOKUP(biasa2[[#This Row],[NO]],biasa1[NO],biasa1[SATUAN])</f>
        <v>192 ls</v>
      </c>
    </row>
    <row r="518" spans="1:14" ht="20.100000000000001" customHeight="1">
      <c r="A518" s="87">
        <f>IF(biasa1[[#This Row],[JUMLAH]]&gt;0,COUNT(A$3:$A517)+1,"")</f>
        <v>508</v>
      </c>
      <c r="B518" s="88" t="s">
        <v>493</v>
      </c>
      <c r="C518" s="87">
        <f>IF(biasa1[[#This Row],[BARU]]="",biasa1[[#This Row],[JUMLAH AWAL]],biasa1[[#This Row],[BARU]])</f>
        <v>9</v>
      </c>
      <c r="D518" s="87" t="s">
        <v>490</v>
      </c>
      <c r="E518" s="87">
        <v>9</v>
      </c>
      <c r="F518" s="87"/>
      <c r="G5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8" s="90"/>
      <c r="I5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8" s="91">
        <f>LOOKUP(ROW(K518)-ROWS($K$1:$K$3),biasa1[NO])</f>
        <v>515</v>
      </c>
      <c r="L518" s="77" t="str">
        <f>LOOKUP(biasa2[[#This Row],[NO]],biasa1[NO],biasa1[NAMA])</f>
        <v>Bp Gp 9002(4)/ 9003(3)</v>
      </c>
      <c r="M518" s="91">
        <f>LOOKUP(biasa2[[#This Row],[NO]],biasa1[NO],biasa1[JUMLAH])</f>
        <v>7</v>
      </c>
      <c r="N518" s="91" t="str">
        <f>LOOKUP(biasa2[[#This Row],[NO]],biasa1[NO],biasa1[SATUAN])</f>
        <v>192 ls</v>
      </c>
    </row>
    <row r="519" spans="1:14" ht="20.100000000000001" customHeight="1">
      <c r="A519" s="87">
        <f>IF(biasa1[[#This Row],[JUMLAH]]&gt;0,COUNT(A$3:$A518)+1,"")</f>
        <v>509</v>
      </c>
      <c r="B519" s="88" t="s">
        <v>494</v>
      </c>
      <c r="C519" s="87">
        <f>IF(biasa1[[#This Row],[BARU]]="",biasa1[[#This Row],[JUMLAH AWAL]],biasa1[[#This Row],[BARU]])</f>
        <v>5</v>
      </c>
      <c r="D519" s="87" t="s">
        <v>114</v>
      </c>
      <c r="E519" s="87">
        <v>5</v>
      </c>
      <c r="F519" s="87"/>
      <c r="G5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9" s="90"/>
      <c r="I5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9" s="91">
        <f>LOOKUP(ROW(K519)-ROWS($K$1:$K$3),biasa1[NO])</f>
        <v>516</v>
      </c>
      <c r="L519" s="77" t="str">
        <f>LOOKUP(biasa2[[#This Row],[NO]],biasa1[NO],biasa1[NAMA])</f>
        <v>Bp Gp 9112(1)/ 9006(10)/ 9101(2)</v>
      </c>
      <c r="M519" s="91">
        <f>LOOKUP(biasa2[[#This Row],[NO]],biasa1[NO],biasa1[JUMLAH])</f>
        <v>13</v>
      </c>
      <c r="N519" s="91" t="str">
        <f>LOOKUP(biasa2[[#This Row],[NO]],biasa1[NO],biasa1[SATUAN])</f>
        <v>192 ls</v>
      </c>
    </row>
    <row r="520" spans="1:14" ht="20.100000000000001" customHeight="1">
      <c r="A520" s="87">
        <f>IF(biasa1[[#This Row],[JUMLAH]]&gt;0,COUNT(A$3:$A519)+1,"")</f>
        <v>510</v>
      </c>
      <c r="B520" s="88" t="s">
        <v>495</v>
      </c>
      <c r="C520" s="87">
        <f>IF(biasa1[[#This Row],[BARU]]="",biasa1[[#This Row],[JUMLAH AWAL]],biasa1[[#This Row],[BARU]])</f>
        <v>4</v>
      </c>
      <c r="D520" s="87" t="s">
        <v>114</v>
      </c>
      <c r="E520" s="87">
        <v>4</v>
      </c>
      <c r="F520" s="87"/>
      <c r="G5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0" s="90"/>
      <c r="I5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0" s="91">
        <f>LOOKUP(ROW(K520)-ROWS($K$1:$K$3),biasa1[NO])</f>
        <v>517</v>
      </c>
      <c r="L520" s="77" t="str">
        <f>LOOKUP(biasa2[[#This Row],[NO]],biasa1[NO],biasa1[NAMA])</f>
        <v>Bp Hapus 1302/ 3301</v>
      </c>
      <c r="M520" s="91">
        <f>LOOKUP(biasa2[[#This Row],[NO]],biasa1[NO],biasa1[JUMLAH])</f>
        <v>2</v>
      </c>
      <c r="N520" s="91" t="str">
        <f>LOOKUP(biasa2[[#This Row],[NO]],biasa1[NO],biasa1[SATUAN])</f>
        <v>1728 pc</v>
      </c>
    </row>
    <row r="521" spans="1:14" ht="20.100000000000001" customHeight="1">
      <c r="A521" s="87">
        <f>IF(biasa1[[#This Row],[JUMLAH]]&gt;0,COUNT(A$3:$A520)+1,"")</f>
        <v>511</v>
      </c>
      <c r="B521" s="88" t="s">
        <v>496</v>
      </c>
      <c r="C521" s="87">
        <f>IF(biasa1[[#This Row],[BARU]]="",biasa1[[#This Row],[JUMLAH AWAL]],biasa1[[#This Row],[BARU]])</f>
        <v>3</v>
      </c>
      <c r="D521" s="87" t="s">
        <v>497</v>
      </c>
      <c r="E521" s="87">
        <v>3</v>
      </c>
      <c r="F521" s="87"/>
      <c r="G5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1" s="90"/>
      <c r="I5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1" s="91">
        <f>LOOKUP(ROW(K521)-ROWS($K$1:$K$3),biasa1[NO])</f>
        <v>518</v>
      </c>
      <c r="L521" s="77" t="str">
        <f>LOOKUP(biasa2[[#This Row],[NO]],biasa1[NO],biasa1[NAMA])</f>
        <v>Bp Hapus 6636(1)</v>
      </c>
      <c r="M521" s="91">
        <f>LOOKUP(biasa2[[#This Row],[NO]],biasa1[NO],biasa1[JUMLAH])</f>
        <v>1</v>
      </c>
      <c r="N521" s="91" t="str">
        <f>LOOKUP(biasa2[[#This Row],[NO]],biasa1[NO],biasa1[SATUAN])</f>
        <v>144 ls</v>
      </c>
    </row>
    <row r="522" spans="1:14" ht="20.100000000000001" customHeight="1">
      <c r="A522" s="87">
        <f>IF(biasa1[[#This Row],[JUMLAH]]&gt;0,COUNT(A$3:$A521)+1,"")</f>
        <v>512</v>
      </c>
      <c r="B522" s="88" t="s">
        <v>498</v>
      </c>
      <c r="C522" s="87">
        <f>IF(biasa1[[#This Row],[BARU]]="",biasa1[[#This Row],[JUMLAH AWAL]],biasa1[[#This Row],[BARU]])</f>
        <v>4</v>
      </c>
      <c r="D522" s="87" t="s">
        <v>114</v>
      </c>
      <c r="E522" s="87">
        <v>4</v>
      </c>
      <c r="F522" s="87"/>
      <c r="G5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2" s="90"/>
      <c r="I5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2" s="91">
        <f>LOOKUP(ROW(K522)-ROWS($K$1:$K$3),biasa1[NO])</f>
        <v>519</v>
      </c>
      <c r="L522" s="77" t="str">
        <f>LOOKUP(biasa2[[#This Row],[NO]],biasa1[NO],biasa1[NAMA])</f>
        <v>Bp Hapus 687/ 688</v>
      </c>
      <c r="M522" s="91">
        <f>LOOKUP(biasa2[[#This Row],[NO]],biasa1[NO],biasa1[JUMLAH])</f>
        <v>2</v>
      </c>
      <c r="N522" s="91" t="str">
        <f>LOOKUP(biasa2[[#This Row],[NO]],biasa1[NO],biasa1[SATUAN])</f>
        <v>1728 pc</v>
      </c>
    </row>
    <row r="523" spans="1:14" ht="20.100000000000001" customHeight="1">
      <c r="A523" s="87">
        <f>IF(biasa1[[#This Row],[JUMLAH]]&gt;0,COUNT(A$3:$A522)+1,"")</f>
        <v>513</v>
      </c>
      <c r="B523" s="88" t="s">
        <v>499</v>
      </c>
      <c r="C523" s="87">
        <f>IF(biasa1[[#This Row],[BARU]]="",biasa1[[#This Row],[JUMLAH AWAL]],biasa1[[#This Row],[BARU]])</f>
        <v>5</v>
      </c>
      <c r="D523" s="87" t="s">
        <v>427</v>
      </c>
      <c r="E523" s="87">
        <v>5</v>
      </c>
      <c r="F523" s="87"/>
      <c r="G5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3" s="90"/>
      <c r="I5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3" s="91">
        <f>LOOKUP(ROW(K523)-ROWS($K$1:$K$3),biasa1[NO])</f>
        <v>520</v>
      </c>
      <c r="L523" s="77" t="str">
        <f>LOOKUP(biasa2[[#This Row],[NO]],biasa1[NO],biasa1[NAMA])</f>
        <v>Bp Hapus V 6791</v>
      </c>
      <c r="M523" s="91">
        <f>LOOKUP(biasa2[[#This Row],[NO]],biasa1[NO],biasa1[JUMLAH])</f>
        <v>8</v>
      </c>
      <c r="N523" s="91" t="str">
        <f>LOOKUP(biasa2[[#This Row],[NO]],biasa1[NO],biasa1[SATUAN])</f>
        <v>96 ls</v>
      </c>
    </row>
    <row r="524" spans="1:14" ht="20.100000000000001" customHeight="1">
      <c r="A524" s="87">
        <f>IF(biasa1[[#This Row],[JUMLAH]]&gt;0,COUNT(A$3:$A523)+1,"")</f>
        <v>514</v>
      </c>
      <c r="B524" s="88" t="s">
        <v>500</v>
      </c>
      <c r="C524" s="87">
        <f>IF(biasa1[[#This Row],[BARU]]="",biasa1[[#This Row],[JUMLAH AWAL]],biasa1[[#This Row],[BARU]])</f>
        <v>1</v>
      </c>
      <c r="D524" s="87" t="s">
        <v>427</v>
      </c>
      <c r="E524" s="87">
        <v>1</v>
      </c>
      <c r="F524" s="87"/>
      <c r="G5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4" s="90"/>
      <c r="I5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4" s="91">
        <f>LOOKUP(ROW(K524)-ROWS($K$1:$K$3),biasa1[NO])</f>
        <v>521</v>
      </c>
      <c r="L524" s="77" t="str">
        <f>LOOKUP(biasa2[[#This Row],[NO]],biasa1[NO],biasa1[NAMA])</f>
        <v>Bp Heroset 50</v>
      </c>
      <c r="M524" s="91">
        <f>LOOKUP(biasa2[[#This Row],[NO]],biasa1[NO],biasa1[JUMLAH])</f>
        <v>13</v>
      </c>
      <c r="N524" s="91" t="str">
        <f>LOOKUP(biasa2[[#This Row],[NO]],biasa1[NO],biasa1[SATUAN])</f>
        <v>20 ls</v>
      </c>
    </row>
    <row r="525" spans="1:14" ht="20.100000000000001" customHeight="1">
      <c r="A525" s="87">
        <f>IF(biasa1[[#This Row],[JUMLAH]]&gt;0,COUNT(A$3:$A524)+1,"")</f>
        <v>515</v>
      </c>
      <c r="B525" s="88" t="s">
        <v>501</v>
      </c>
      <c r="C525" s="87">
        <f>IF(biasa1[[#This Row],[BARU]]="",biasa1[[#This Row],[JUMLAH AWAL]],biasa1[[#This Row],[BARU]])</f>
        <v>7</v>
      </c>
      <c r="D525" s="87" t="s">
        <v>427</v>
      </c>
      <c r="E525" s="87">
        <v>7</v>
      </c>
      <c r="F525" s="87"/>
      <c r="G5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5" s="90"/>
      <c r="I5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5" s="91">
        <f>LOOKUP(ROW(K525)-ROWS($K$1:$K$3),biasa1[NO])</f>
        <v>522</v>
      </c>
      <c r="L525" s="77" t="str">
        <f>LOOKUP(biasa2[[#This Row],[NO]],biasa1[NO],biasa1[NAMA])</f>
        <v>Bp Hilltop HT 1020</v>
      </c>
      <c r="M525" s="91">
        <f>LOOKUP(biasa2[[#This Row],[NO]],biasa1[NO],biasa1[JUMLAH])</f>
        <v>12</v>
      </c>
      <c r="N525" s="91" t="str">
        <f>LOOKUP(biasa2[[#This Row],[NO]],biasa1[NO],biasa1[SATUAN])</f>
        <v>144 ls</v>
      </c>
    </row>
    <row r="526" spans="1:14" ht="20.100000000000001" customHeight="1">
      <c r="A526" s="87">
        <f>IF(biasa1[[#This Row],[JUMLAH]]&gt;0,COUNT(A$3:$A525)+1,"")</f>
        <v>516</v>
      </c>
      <c r="B526" s="88" t="s">
        <v>502</v>
      </c>
      <c r="C526" s="87">
        <f>IF(biasa1[[#This Row],[BARU]]="",biasa1[[#This Row],[JUMLAH AWAL]],biasa1[[#This Row],[BARU]])</f>
        <v>13</v>
      </c>
      <c r="D526" s="87" t="s">
        <v>427</v>
      </c>
      <c r="E526" s="87">
        <v>13</v>
      </c>
      <c r="F526" s="87"/>
      <c r="G5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6" s="90"/>
      <c r="I5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6" s="91">
        <f>LOOKUP(ROW(K526)-ROWS($K$1:$K$3),biasa1[NO])</f>
        <v>523</v>
      </c>
      <c r="L526" s="77" t="str">
        <f>LOOKUP(biasa2[[#This Row],[NO]],biasa1[NO],biasa1[NAMA])</f>
        <v>Bp Hk panjang (36)</v>
      </c>
      <c r="M526" s="91">
        <f>LOOKUP(biasa2[[#This Row],[NO]],biasa1[NO],biasa1[JUMLAH])</f>
        <v>2</v>
      </c>
      <c r="N526" s="91" t="str">
        <f>LOOKUP(biasa2[[#This Row],[NO]],biasa1[NO],biasa1[SATUAN])</f>
        <v>60 box</v>
      </c>
    </row>
    <row r="527" spans="1:14" ht="20.100000000000001" customHeight="1">
      <c r="A527" s="87">
        <f>IF(biasa1[[#This Row],[JUMLAH]]&gt;0,COUNT(A$3:$A526)+1,"")</f>
        <v>517</v>
      </c>
      <c r="B527" s="88" t="s">
        <v>503</v>
      </c>
      <c r="C527" s="87">
        <f>IF(biasa1[[#This Row],[BARU]]="",biasa1[[#This Row],[JUMLAH AWAL]],biasa1[[#This Row],[BARU]])</f>
        <v>2</v>
      </c>
      <c r="D527" s="87" t="s">
        <v>151</v>
      </c>
      <c r="E527" s="87">
        <v>2</v>
      </c>
      <c r="F527" s="87"/>
      <c r="G5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7" s="90"/>
      <c r="I5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7" s="91">
        <f>LOOKUP(ROW(K527)-ROWS($K$1:$K$3),biasa1[NO])</f>
        <v>524</v>
      </c>
      <c r="L527" s="77" t="str">
        <f>LOOKUP(biasa2[[#This Row],[NO]],biasa1[NO],biasa1[NAMA])</f>
        <v>Bp Ht 590 balon tiup (3)/ MP 2131 ayunan demon (1 box 48) (1)</v>
      </c>
      <c r="M527" s="91">
        <f>LOOKUP(biasa2[[#This Row],[NO]],biasa1[NO],biasa1[JUMLAH])</f>
        <v>4</v>
      </c>
      <c r="N527" s="91" t="str">
        <f>LOOKUP(biasa2[[#This Row],[NO]],biasa1[NO],biasa1[SATUAN])</f>
        <v>36 box</v>
      </c>
    </row>
    <row r="528" spans="1:14" ht="20.100000000000001" customHeight="1">
      <c r="A528" s="87">
        <f>IF(biasa1[[#This Row],[JUMLAH]]&gt;0,COUNT(A$3:$A527)+1,"")</f>
        <v>518</v>
      </c>
      <c r="B528" s="88" t="s">
        <v>504</v>
      </c>
      <c r="C528" s="87">
        <f>IF(biasa1[[#This Row],[BARU]]="",biasa1[[#This Row],[JUMLAH AWAL]],biasa1[[#This Row],[BARU]])</f>
        <v>1</v>
      </c>
      <c r="D528" s="87" t="s">
        <v>114</v>
      </c>
      <c r="E528" s="87">
        <v>1</v>
      </c>
      <c r="F528" s="87"/>
      <c r="G5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8" s="90"/>
      <c r="I5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8" s="91">
        <f>LOOKUP(ROW(K528)-ROWS($K$1:$K$3),biasa1[NO])</f>
        <v>525</v>
      </c>
      <c r="L528" s="77" t="str">
        <f>LOOKUP(biasa2[[#This Row],[NO]],biasa1[NO],biasa1[NAMA])</f>
        <v>Bp ikan tali</v>
      </c>
      <c r="M528" s="91">
        <f>LOOKUP(biasa2[[#This Row],[NO]],biasa1[NO],biasa1[JUMLAH])</f>
        <v>2</v>
      </c>
      <c r="N528" s="91" t="str">
        <f>LOOKUP(biasa2[[#This Row],[NO]],biasa1[NO],biasa1[SATUAN])</f>
        <v>200 ls</v>
      </c>
    </row>
    <row r="529" spans="1:14" ht="20.100000000000001" customHeight="1">
      <c r="A529" s="87">
        <f>IF(biasa1[[#This Row],[JUMLAH]]&gt;0,COUNT(A$3:$A528)+1,"")</f>
        <v>519</v>
      </c>
      <c r="B529" s="88" t="s">
        <v>505</v>
      </c>
      <c r="C529" s="87">
        <f>IF(biasa1[[#This Row],[BARU]]="",biasa1[[#This Row],[JUMLAH AWAL]],biasa1[[#This Row],[BARU]])</f>
        <v>2</v>
      </c>
      <c r="D529" s="87" t="s">
        <v>151</v>
      </c>
      <c r="E529" s="87">
        <v>2</v>
      </c>
      <c r="F529" s="87"/>
      <c r="G5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9" s="90"/>
      <c r="I5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9" s="91">
        <f>LOOKUP(ROW(K529)-ROWS($K$1:$K$3),biasa1[NO])</f>
        <v>526</v>
      </c>
      <c r="L529" s="77" t="str">
        <f>LOOKUP(biasa2[[#This Row],[NO]],biasa1[NO],biasa1[NAMA])</f>
        <v>Bp JB 273/ 1000</v>
      </c>
      <c r="M529" s="91">
        <f>LOOKUP(biasa2[[#This Row],[NO]],biasa1[NO],biasa1[JUMLAH])</f>
        <v>8</v>
      </c>
      <c r="N529" s="91" t="str">
        <f>LOOKUP(biasa2[[#This Row],[NO]],biasa1[NO],biasa1[SATUAN])</f>
        <v>36 box</v>
      </c>
    </row>
    <row r="530" spans="1:14" ht="20.100000000000001" customHeight="1">
      <c r="A530" s="87">
        <f>IF(biasa1[[#This Row],[JUMLAH]]&gt;0,COUNT(A$3:$A529)+1,"")</f>
        <v>520</v>
      </c>
      <c r="B530" s="88" t="s">
        <v>506</v>
      </c>
      <c r="C530" s="87">
        <f>IF(biasa1[[#This Row],[BARU]]="",biasa1[[#This Row],[JUMLAH AWAL]],biasa1[[#This Row],[BARU]])</f>
        <v>8</v>
      </c>
      <c r="D530" s="87" t="s">
        <v>36</v>
      </c>
      <c r="E530" s="87">
        <v>8</v>
      </c>
      <c r="F530" s="87"/>
      <c r="G5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0" s="90"/>
      <c r="I5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0" s="91">
        <f>LOOKUP(ROW(K530)-ROWS($K$1:$K$3),biasa1[NO])</f>
        <v>527</v>
      </c>
      <c r="L530" s="77" t="str">
        <f>LOOKUP(biasa2[[#This Row],[NO]],biasa1[NO],biasa1[NAMA])</f>
        <v>Bp KC 6 NaNoTip</v>
      </c>
      <c r="M530" s="91">
        <f>LOOKUP(biasa2[[#This Row],[NO]],biasa1[NO],biasa1[JUMLAH])</f>
        <v>5</v>
      </c>
      <c r="N530" s="91" t="str">
        <f>LOOKUP(biasa2[[#This Row],[NO]],biasa1[NO],biasa1[SATUAN])</f>
        <v>144 ls</v>
      </c>
    </row>
    <row r="531" spans="1:14" ht="20.100000000000001" customHeight="1">
      <c r="A531" s="87">
        <f>IF(biasa1[[#This Row],[JUMLAH]]&gt;0,COUNT(A$3:$A530)+1,"")</f>
        <v>521</v>
      </c>
      <c r="B531" s="88" t="s">
        <v>507</v>
      </c>
      <c r="C531" s="87">
        <f>IF(biasa1[[#This Row],[BARU]]="",biasa1[[#This Row],[JUMLAH AWAL]],biasa1[[#This Row],[BARU]])</f>
        <v>13</v>
      </c>
      <c r="D531" s="87" t="s">
        <v>1</v>
      </c>
      <c r="E531" s="87">
        <v>13</v>
      </c>
      <c r="F531" s="87"/>
      <c r="G5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1" s="90"/>
      <c r="I5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1" s="91">
        <f>LOOKUP(ROW(K531)-ROWS($K$1:$K$3),biasa1[NO])</f>
        <v>528</v>
      </c>
      <c r="L531" s="77" t="str">
        <f>LOOKUP(biasa2[[#This Row],[NO]],biasa1[NO],biasa1[NAMA])</f>
        <v>Bp KG 1 B</v>
      </c>
      <c r="M531" s="91">
        <f>LOOKUP(biasa2[[#This Row],[NO]],biasa1[NO],biasa1[JUMLAH])</f>
        <v>6</v>
      </c>
      <c r="N531" s="91" t="str">
        <f>LOOKUP(biasa2[[#This Row],[NO]],biasa1[NO],biasa1[SATUAN])</f>
        <v>144 ls</v>
      </c>
    </row>
    <row r="532" spans="1:14" ht="20.100000000000001" customHeight="1">
      <c r="A532" s="87">
        <f>IF(biasa1[[#This Row],[JUMLAH]]&gt;0,COUNT(A$3:$A531)+1,"")</f>
        <v>522</v>
      </c>
      <c r="B532" s="88" t="s">
        <v>508</v>
      </c>
      <c r="C532" s="87">
        <f>IF(biasa1[[#This Row],[BARU]]="",biasa1[[#This Row],[JUMLAH AWAL]],biasa1[[#This Row],[BARU]])</f>
        <v>12</v>
      </c>
      <c r="D532" s="87" t="s">
        <v>114</v>
      </c>
      <c r="E532" s="87">
        <v>12</v>
      </c>
      <c r="F532" s="87"/>
      <c r="G5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2" s="90"/>
      <c r="I5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2" s="91">
        <f>LOOKUP(ROW(K532)-ROWS($K$1:$K$3),biasa1[NO])</f>
        <v>529</v>
      </c>
      <c r="L532" s="77" t="str">
        <f>LOOKUP(biasa2[[#This Row],[NO]],biasa1[NO],biasa1[NAMA])</f>
        <v>Bp KoXi Fancy KX 705</v>
      </c>
      <c r="M532" s="91">
        <f>LOOKUP(biasa2[[#This Row],[NO]],biasa1[NO],biasa1[JUMLAH])</f>
        <v>1</v>
      </c>
      <c r="N532" s="91" t="str">
        <f>LOOKUP(biasa2[[#This Row],[NO]],biasa1[NO],biasa1[SATUAN])</f>
        <v>144 ls</v>
      </c>
    </row>
    <row r="533" spans="1:14" ht="20.100000000000001" customHeight="1">
      <c r="A533" s="87">
        <f>IF(biasa1[[#This Row],[JUMLAH]]&gt;0,COUNT(A$3:$A532)+1,"")</f>
        <v>523</v>
      </c>
      <c r="B533" s="88" t="s">
        <v>509</v>
      </c>
      <c r="C533" s="87">
        <f>IF(biasa1[[#This Row],[BARU]]="",biasa1[[#This Row],[JUMLAH AWAL]],biasa1[[#This Row],[BARU]])</f>
        <v>2</v>
      </c>
      <c r="D533" s="87" t="s">
        <v>117</v>
      </c>
      <c r="E533" s="87">
        <v>2</v>
      </c>
      <c r="F533" s="87"/>
      <c r="G5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3" s="90"/>
      <c r="I5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3" s="91">
        <f>LOOKUP(ROW(K533)-ROWS($K$1:$K$3),biasa1[NO])</f>
        <v>530</v>
      </c>
      <c r="L533" s="77" t="str">
        <f>LOOKUP(biasa2[[#This Row],[NO]],biasa1[NO],biasa1[NAMA])</f>
        <v>Bp Koxi Fancy S3 KT 1701</v>
      </c>
      <c r="M533" s="91">
        <f>LOOKUP(biasa2[[#This Row],[NO]],biasa1[NO],biasa1[JUMLAH])</f>
        <v>2</v>
      </c>
      <c r="N533" s="91" t="str">
        <f>LOOKUP(biasa2[[#This Row],[NO]],biasa1[NO],biasa1[SATUAN])</f>
        <v>144 ls</v>
      </c>
    </row>
    <row r="534" spans="1:14" ht="20.100000000000001" customHeight="1">
      <c r="A534" s="87">
        <f>IF(biasa1[[#This Row],[JUMLAH]]&gt;0,COUNT(A$3:$A533)+1,"")</f>
        <v>524</v>
      </c>
      <c r="B534" s="88" t="s">
        <v>510</v>
      </c>
      <c r="C534" s="87">
        <f>IF(biasa1[[#This Row],[BARU]]="",biasa1[[#This Row],[JUMLAH AWAL]],biasa1[[#This Row],[BARU]])</f>
        <v>4</v>
      </c>
      <c r="D534" s="87" t="s">
        <v>105</v>
      </c>
      <c r="E534" s="87">
        <v>4</v>
      </c>
      <c r="F534" s="87"/>
      <c r="G5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4" s="90"/>
      <c r="I5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4" s="91">
        <f>LOOKUP(ROW(K534)-ROWS($K$1:$K$3),biasa1[NO])</f>
        <v>531</v>
      </c>
      <c r="L534" s="77" t="str">
        <f>LOOKUP(biasa2[[#This Row],[NO]],biasa1[NO],biasa1[NAMA])</f>
        <v>Bp light kitty hand</v>
      </c>
      <c r="M534" s="91">
        <f>LOOKUP(biasa2[[#This Row],[NO]],biasa1[NO],biasa1[JUMLAH])</f>
        <v>4</v>
      </c>
      <c r="N534" s="91" t="str">
        <f>LOOKUP(biasa2[[#This Row],[NO]],biasa1[NO],biasa1[SATUAN])</f>
        <v>20 box</v>
      </c>
    </row>
    <row r="535" spans="1:14" ht="20.100000000000001" customHeight="1">
      <c r="A535" s="87">
        <f>IF(biasa1[[#This Row],[JUMLAH]]&gt;0,COUNT(A$3:$A534)+1,"")</f>
        <v>525</v>
      </c>
      <c r="B535" s="88" t="s">
        <v>511</v>
      </c>
      <c r="C535" s="87">
        <f>IF(biasa1[[#This Row],[BARU]]="",biasa1[[#This Row],[JUMLAH AWAL]],biasa1[[#This Row],[BARU]])</f>
        <v>2</v>
      </c>
      <c r="D535" s="87" t="s">
        <v>15</v>
      </c>
      <c r="E535" s="87">
        <v>2</v>
      </c>
      <c r="F535" s="87"/>
      <c r="G5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5" s="90"/>
      <c r="I5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5" s="91">
        <f>LOOKUP(ROW(K535)-ROWS($K$1:$K$3),biasa1[NO])</f>
        <v>532</v>
      </c>
      <c r="L535" s="77" t="str">
        <f>LOOKUP(biasa2[[#This Row],[NO]],biasa1[NO],biasa1[NAMA])</f>
        <v>Bp light princess hand</v>
      </c>
      <c r="M535" s="91">
        <f>LOOKUP(biasa2[[#This Row],[NO]],biasa1[NO],biasa1[JUMLAH])</f>
        <v>9</v>
      </c>
      <c r="N535" s="91" t="str">
        <f>LOOKUP(biasa2[[#This Row],[NO]],biasa1[NO],biasa1[SATUAN])</f>
        <v>20 box</v>
      </c>
    </row>
    <row r="536" spans="1:14" ht="20.100000000000001" customHeight="1">
      <c r="A536" s="87">
        <f>IF(biasa1[[#This Row],[JUMLAH]]&gt;0,COUNT(A$3:$A535)+1,"")</f>
        <v>526</v>
      </c>
      <c r="B536" s="88" t="s">
        <v>512</v>
      </c>
      <c r="C536" s="87">
        <f>IF(biasa1[[#This Row],[BARU]]="",biasa1[[#This Row],[JUMLAH AWAL]],biasa1[[#This Row],[BARU]])</f>
        <v>8</v>
      </c>
      <c r="D536" s="87" t="s">
        <v>105</v>
      </c>
      <c r="E536" s="87">
        <v>8</v>
      </c>
      <c r="F536" s="87"/>
      <c r="G5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6" s="90"/>
      <c r="I5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6" s="91">
        <f>LOOKUP(ROW(K536)-ROWS($K$1:$K$3),biasa1[NO])</f>
        <v>533</v>
      </c>
      <c r="L536" s="77" t="str">
        <f>LOOKUP(biasa2[[#This Row],[NO]],biasa1[NO],biasa1[NAMA])</f>
        <v>Bp M1 Xdata</v>
      </c>
      <c r="M536" s="91">
        <f>LOOKUP(biasa2[[#This Row],[NO]],biasa1[NO],biasa1[JUMLAH])</f>
        <v>10</v>
      </c>
      <c r="N536" s="91" t="str">
        <f>LOOKUP(biasa2[[#This Row],[NO]],biasa1[NO],biasa1[SATUAN])</f>
        <v>20 gr</v>
      </c>
    </row>
    <row r="537" spans="1:14" ht="20.100000000000001" customHeight="1">
      <c r="A537" s="87">
        <f>IF(biasa1[[#This Row],[JUMLAH]]&gt;0,COUNT(A$3:$A536)+1,"")</f>
        <v>527</v>
      </c>
      <c r="B537" s="88" t="s">
        <v>513</v>
      </c>
      <c r="C537" s="87">
        <f>IF(biasa1[[#This Row],[BARU]]="",biasa1[[#This Row],[JUMLAH AWAL]],biasa1[[#This Row],[BARU]])</f>
        <v>5</v>
      </c>
      <c r="D537" s="87" t="s">
        <v>114</v>
      </c>
      <c r="E537" s="87">
        <v>5</v>
      </c>
      <c r="F537" s="87"/>
      <c r="G5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7" s="90"/>
      <c r="I5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7" s="91">
        <f>LOOKUP(ROW(K537)-ROWS($K$1:$K$3),biasa1[NO])</f>
        <v>534</v>
      </c>
      <c r="L537" s="77" t="str">
        <f>LOOKUP(biasa2[[#This Row],[NO]],biasa1[NO],biasa1[NAMA])</f>
        <v>Bp Manik 001 (1x60)</v>
      </c>
      <c r="M537" s="91">
        <f>LOOKUP(biasa2[[#This Row],[NO]],biasa1[NO],biasa1[JUMLAH])</f>
        <v>9</v>
      </c>
      <c r="N537" s="91" t="str">
        <f>LOOKUP(biasa2[[#This Row],[NO]],biasa1[NO],biasa1[SATUAN])</f>
        <v>40 box</v>
      </c>
    </row>
    <row r="538" spans="1:14" ht="20.100000000000001" customHeight="1">
      <c r="A538" s="87">
        <f>IF(biasa1[[#This Row],[JUMLAH]]&gt;0,COUNT(A$3:$A537)+1,"")</f>
        <v>528</v>
      </c>
      <c r="B538" s="88" t="s">
        <v>514</v>
      </c>
      <c r="C538" s="87">
        <f>IF(biasa1[[#This Row],[BARU]]="",biasa1[[#This Row],[JUMLAH AWAL]],biasa1[[#This Row],[BARU]])</f>
        <v>6</v>
      </c>
      <c r="D538" s="87" t="s">
        <v>114</v>
      </c>
      <c r="E538" s="87">
        <v>6</v>
      </c>
      <c r="F538" s="87"/>
      <c r="G5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8" s="90"/>
      <c r="I5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8" s="91">
        <f>LOOKUP(ROW(K538)-ROWS($K$1:$K$3),biasa1[NO])</f>
        <v>535</v>
      </c>
      <c r="L538" s="77" t="str">
        <f>LOOKUP(biasa2[[#This Row],[NO]],biasa1[NO],biasa1[NAMA])</f>
        <v>Bp MD 104 tangan</v>
      </c>
      <c r="M538" s="91">
        <f>LOOKUP(biasa2[[#This Row],[NO]],biasa1[NO],biasa1[JUMLAH])</f>
        <v>2</v>
      </c>
      <c r="N538" s="91" t="str">
        <f>LOOKUP(biasa2[[#This Row],[NO]],biasa1[NO],biasa1[SATUAN])</f>
        <v>350 ls</v>
      </c>
    </row>
    <row r="539" spans="1:14" ht="20.100000000000001" customHeight="1">
      <c r="A539" s="87">
        <f>IF(biasa1[[#This Row],[JUMLAH]]&gt;0,COUNT(A$3:$A538)+1,"")</f>
        <v>529</v>
      </c>
      <c r="B539" s="88" t="s">
        <v>515</v>
      </c>
      <c r="C539" s="87">
        <f>IF(biasa1[[#This Row],[BARU]]="",biasa1[[#This Row],[JUMLAH AWAL]],biasa1[[#This Row],[BARU]])</f>
        <v>1</v>
      </c>
      <c r="D539" s="87" t="s">
        <v>114</v>
      </c>
      <c r="E539" s="87">
        <v>1</v>
      </c>
      <c r="F539" s="87"/>
      <c r="G5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9" s="90"/>
      <c r="I5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9" s="91">
        <f>LOOKUP(ROW(K539)-ROWS($K$1:$K$3),biasa1[NO])</f>
        <v>536</v>
      </c>
      <c r="L539" s="77" t="str">
        <f>LOOKUP(biasa2[[#This Row],[NO]],biasa1[NO],biasa1[NAMA])</f>
        <v>Bp Meja BPS 202 Foot</v>
      </c>
      <c r="M539" s="91">
        <f>LOOKUP(biasa2[[#This Row],[NO]],biasa1[NO],biasa1[JUMLAH])</f>
        <v>7</v>
      </c>
      <c r="N539" s="91" t="str">
        <f>LOOKUP(biasa2[[#This Row],[NO]],biasa1[NO],biasa1[SATUAN])</f>
        <v>500 pc</v>
      </c>
    </row>
    <row r="540" spans="1:14" ht="20.100000000000001" customHeight="1">
      <c r="A540" s="87">
        <f>IF(biasa1[[#This Row],[JUMLAH]]&gt;0,COUNT(A$3:$A539)+1,"")</f>
        <v>530</v>
      </c>
      <c r="B540" s="88" t="s">
        <v>516</v>
      </c>
      <c r="C540" s="87">
        <f>IF(biasa1[[#This Row],[BARU]]="",biasa1[[#This Row],[JUMLAH AWAL]],biasa1[[#This Row],[BARU]])</f>
        <v>2</v>
      </c>
      <c r="D540" s="87" t="s">
        <v>114</v>
      </c>
      <c r="E540" s="87">
        <v>2</v>
      </c>
      <c r="F540" s="87"/>
      <c r="G5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0" s="90"/>
      <c r="I5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0" s="91">
        <f>LOOKUP(ROW(K540)-ROWS($K$1:$K$3),biasa1[NO])</f>
        <v>537</v>
      </c>
      <c r="L540" s="77" t="str">
        <f>LOOKUP(biasa2[[#This Row],[NO]],biasa1[NO],biasa1[NAMA])</f>
        <v>Bp Milk 302 (36)</v>
      </c>
      <c r="M540" s="91">
        <f>LOOKUP(biasa2[[#This Row],[NO]],biasa1[NO],biasa1[JUMLAH])</f>
        <v>35</v>
      </c>
      <c r="N540" s="91" t="str">
        <f>LOOKUP(biasa2[[#This Row],[NO]],biasa1[NO],biasa1[SATUAN])</f>
        <v>1440 pc</v>
      </c>
    </row>
    <row r="541" spans="1:14" ht="20.100000000000001" customHeight="1">
      <c r="A541" s="87">
        <f>IF(biasa1[[#This Row],[JUMLAH]]&gt;0,COUNT(A$3:$A540)+1,"")</f>
        <v>531</v>
      </c>
      <c r="B541" s="88" t="s">
        <v>517</v>
      </c>
      <c r="C541" s="87">
        <f>IF(biasa1[[#This Row],[BARU]]="",biasa1[[#This Row],[JUMLAH AWAL]],biasa1[[#This Row],[BARU]])</f>
        <v>4</v>
      </c>
      <c r="D541" s="87" t="s">
        <v>245</v>
      </c>
      <c r="E541" s="87">
        <v>4</v>
      </c>
      <c r="F541" s="87"/>
      <c r="G5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1" s="90"/>
      <c r="I5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1" s="91">
        <f>LOOKUP(ROW(K541)-ROWS($K$1:$K$3),biasa1[NO])</f>
        <v>538</v>
      </c>
      <c r="L541" s="77" t="str">
        <f>LOOKUP(biasa2[[#This Row],[NO]],biasa1[NO],biasa1[NAMA])</f>
        <v>Bp mini Gell Maxxist 133C</v>
      </c>
      <c r="M541" s="91">
        <f>LOOKUP(biasa2[[#This Row],[NO]],biasa1[NO],biasa1[JUMLAH])</f>
        <v>2</v>
      </c>
      <c r="N541" s="91" t="str">
        <f>LOOKUP(biasa2[[#This Row],[NO]],biasa1[NO],biasa1[SATUAN])</f>
        <v>24 gr</v>
      </c>
    </row>
    <row r="542" spans="1:14" ht="20.100000000000001" customHeight="1">
      <c r="A542" s="87">
        <f>IF(biasa1[[#This Row],[JUMLAH]]&gt;0,COUNT(A$3:$A541)+1,"")</f>
        <v>532</v>
      </c>
      <c r="B542" s="88" t="s">
        <v>518</v>
      </c>
      <c r="C542" s="87">
        <f>IF(biasa1[[#This Row],[BARU]]="",biasa1[[#This Row],[JUMLAH AWAL]],biasa1[[#This Row],[BARU]])</f>
        <v>9</v>
      </c>
      <c r="D542" s="87" t="s">
        <v>245</v>
      </c>
      <c r="E542" s="87">
        <v>9</v>
      </c>
      <c r="F542" s="87"/>
      <c r="G5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2" s="90"/>
      <c r="I5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2" s="91">
        <f>LOOKUP(ROW(K542)-ROWS($K$1:$K$3),biasa1[NO])</f>
        <v>539</v>
      </c>
      <c r="L542" s="77" t="str">
        <f>LOOKUP(biasa2[[#This Row],[NO]],biasa1[NO],biasa1[NAMA])</f>
        <v>Bp mini Gell Sparkle Gold</v>
      </c>
      <c r="M542" s="91">
        <f>LOOKUP(biasa2[[#This Row],[NO]],biasa1[NO],biasa1[JUMLAH])</f>
        <v>1</v>
      </c>
      <c r="N542" s="91" t="str">
        <f>LOOKUP(biasa2[[#This Row],[NO]],biasa1[NO],biasa1[SATUAN])</f>
        <v>144 ls</v>
      </c>
    </row>
    <row r="543" spans="1:14" ht="20.100000000000001" customHeight="1">
      <c r="A543" s="87">
        <f>IF(biasa1[[#This Row],[JUMLAH]]&gt;0,COUNT(A$3:$A542)+1,"")</f>
        <v>533</v>
      </c>
      <c r="B543" s="93" t="s">
        <v>2654</v>
      </c>
      <c r="C543" s="94">
        <f>IF(biasa1[[#This Row],[BARU]]="",biasa1[[#This Row],[JUMLAH AWAL]],biasa1[[#This Row],[BARU]])</f>
        <v>10</v>
      </c>
      <c r="D543" s="94" t="s">
        <v>1198</v>
      </c>
      <c r="E543" s="94">
        <v>10</v>
      </c>
      <c r="F543" s="87"/>
      <c r="G5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3" s="90"/>
      <c r="I5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3" s="91">
        <f>LOOKUP(ROW(K543)-ROWS($K$1:$K$3),biasa1[NO])</f>
        <v>540</v>
      </c>
      <c r="L543" s="77" t="str">
        <f>LOOKUP(biasa2[[#This Row],[NO]],biasa1[NO],biasa1[NAMA])</f>
        <v>Bp MM bening 300 Ma</v>
      </c>
      <c r="M543" s="91">
        <f>LOOKUP(biasa2[[#This Row],[NO]],biasa1[NO],biasa1[JUMLAH])</f>
        <v>2</v>
      </c>
      <c r="N543" s="91" t="str">
        <f>LOOKUP(biasa2[[#This Row],[NO]],biasa1[NO],biasa1[SATUAN])</f>
        <v>250 ls</v>
      </c>
    </row>
    <row r="544" spans="1:14" ht="20.100000000000001" customHeight="1">
      <c r="A544" s="87">
        <f>IF(biasa1[[#This Row],[JUMLAH]]&gt;0,COUNT(A$3:$A543)+1,"")</f>
        <v>534</v>
      </c>
      <c r="B544" s="88" t="s">
        <v>519</v>
      </c>
      <c r="C544" s="87">
        <f>IF(biasa1[[#This Row],[BARU]]="",biasa1[[#This Row],[JUMLAH AWAL]],biasa1[[#This Row],[BARU]])</f>
        <v>9</v>
      </c>
      <c r="D544" s="87" t="s">
        <v>165</v>
      </c>
      <c r="E544" s="87">
        <v>9</v>
      </c>
      <c r="F544" s="87"/>
      <c r="G5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4" s="90"/>
      <c r="I5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4" s="91">
        <f>LOOKUP(ROW(K544)-ROWS($K$1:$K$3),biasa1[NO])</f>
        <v>541</v>
      </c>
      <c r="L544" s="77" t="str">
        <f>LOOKUP(biasa2[[#This Row],[NO]],biasa1[NO],biasa1[NAMA])</f>
        <v>Bp MM butek 300 MB</v>
      </c>
      <c r="M544" s="91">
        <f>LOOKUP(biasa2[[#This Row],[NO]],biasa1[NO],biasa1[JUMLAH])</f>
        <v>1</v>
      </c>
      <c r="N544" s="91" t="str">
        <f>LOOKUP(biasa2[[#This Row],[NO]],biasa1[NO],biasa1[SATUAN])</f>
        <v>144 ls</v>
      </c>
    </row>
    <row r="545" spans="1:14" ht="20.100000000000001" customHeight="1">
      <c r="A545" s="87">
        <f>IF(biasa1[[#This Row],[JUMLAH]]&gt;0,COUNT(A$3:$A544)+1,"")</f>
        <v>535</v>
      </c>
      <c r="B545" s="88" t="s">
        <v>520</v>
      </c>
      <c r="C545" s="87">
        <f>IF(biasa1[[#This Row],[BARU]]="",biasa1[[#This Row],[JUMLAH AWAL]],biasa1[[#This Row],[BARU]])</f>
        <v>2</v>
      </c>
      <c r="D545" s="87" t="s">
        <v>521</v>
      </c>
      <c r="E545" s="87">
        <v>2</v>
      </c>
      <c r="F545" s="87"/>
      <c r="G5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5" s="90"/>
      <c r="I5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5" s="91">
        <f>LOOKUP(ROW(K545)-ROWS($K$1:$K$3),biasa1[NO])</f>
        <v>542</v>
      </c>
      <c r="L545" s="77" t="str">
        <f>LOOKUP(biasa2[[#This Row],[NO]],biasa1[NO],biasa1[NAMA])</f>
        <v>Bp Mobil Kombinasi Polos</v>
      </c>
      <c r="M545" s="91">
        <f>LOOKUP(biasa2[[#This Row],[NO]],biasa1[NO],biasa1[JUMLAH])</f>
        <v>11</v>
      </c>
      <c r="N545" s="91" t="str">
        <f>LOOKUP(biasa2[[#This Row],[NO]],biasa1[NO],biasa1[SATUAN])</f>
        <v>2000 pc</v>
      </c>
    </row>
    <row r="546" spans="1:14" ht="20.100000000000001" customHeight="1">
      <c r="A546" s="87">
        <f>IF(biasa1[[#This Row],[JUMLAH]]&gt;0,COUNT(A$3:$A545)+1,"")</f>
        <v>536</v>
      </c>
      <c r="B546" s="88" t="s">
        <v>522</v>
      </c>
      <c r="C546" s="87">
        <f>IF(biasa1[[#This Row],[BARU]]="",biasa1[[#This Row],[JUMLAH AWAL]],biasa1[[#This Row],[BARU]])</f>
        <v>7</v>
      </c>
      <c r="D546" s="87" t="s">
        <v>31</v>
      </c>
      <c r="E546" s="87">
        <v>7</v>
      </c>
      <c r="F546" s="87"/>
      <c r="G5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6" s="90"/>
      <c r="I5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6" s="91">
        <f>LOOKUP(ROW(K546)-ROWS($K$1:$K$3),biasa1[NO])</f>
        <v>543</v>
      </c>
      <c r="L546" s="77" t="str">
        <f>LOOKUP(biasa2[[#This Row],[NO]],biasa1[NO],biasa1[NAMA])</f>
        <v>Bp MP 0206 kincir</v>
      </c>
      <c r="M546" s="91">
        <f>LOOKUP(biasa2[[#This Row],[NO]],biasa1[NO],biasa1[JUMLAH])</f>
        <v>2</v>
      </c>
      <c r="N546" s="91">
        <f>LOOKUP(biasa2[[#This Row],[NO]],biasa1[NO],biasa1[SATUAN])</f>
        <v>0</v>
      </c>
    </row>
    <row r="547" spans="1:14" ht="20.100000000000001" customHeight="1">
      <c r="A547" s="87">
        <f>IF(biasa1[[#This Row],[JUMLAH]]&gt;0,COUNT(A$3:$A546)+1,"")</f>
        <v>537</v>
      </c>
      <c r="B547" s="88" t="s">
        <v>523</v>
      </c>
      <c r="C547" s="87">
        <f>IF(biasa1[[#This Row],[BARU]]="",biasa1[[#This Row],[JUMLAH AWAL]],biasa1[[#This Row],[BARU]])</f>
        <v>35</v>
      </c>
      <c r="D547" s="87" t="s">
        <v>101</v>
      </c>
      <c r="E547" s="87">
        <v>35</v>
      </c>
      <c r="F547" s="87"/>
      <c r="G5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7" s="90"/>
      <c r="I5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7" s="91">
        <f>LOOKUP(ROW(K547)-ROWS($K$1:$K$3),biasa1[NO])</f>
        <v>544</v>
      </c>
      <c r="L547" s="77" t="str">
        <f>LOOKUP(biasa2[[#This Row],[NO]],biasa1[NO],biasa1[NAMA])</f>
        <v>Bp MP 2105 minion</v>
      </c>
      <c r="M547" s="91">
        <f>LOOKUP(biasa2[[#This Row],[NO]],biasa1[NO],biasa1[JUMLAH])</f>
        <v>8</v>
      </c>
      <c r="N547" s="91" t="str">
        <f>LOOKUP(biasa2[[#This Row],[NO]],biasa1[NO],biasa1[SATUAN])</f>
        <v>144 ls</v>
      </c>
    </row>
    <row r="548" spans="1:14" ht="20.100000000000001" customHeight="1">
      <c r="A548" s="87">
        <f>IF(biasa1[[#This Row],[JUMLAH]]&gt;0,COUNT(A$3:$A547)+1,"")</f>
        <v>538</v>
      </c>
      <c r="B548" s="88" t="s">
        <v>2655</v>
      </c>
      <c r="C548" s="87">
        <f>IF(biasa1[[#This Row],[BARU]]="",biasa1[[#This Row],[JUMLAH AWAL]],biasa1[[#This Row],[BARU]])</f>
        <v>2</v>
      </c>
      <c r="D548" s="87" t="s">
        <v>524</v>
      </c>
      <c r="E548" s="87">
        <v>2</v>
      </c>
      <c r="F548" s="87"/>
      <c r="G5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8" s="90"/>
      <c r="I5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8" s="91">
        <f>LOOKUP(ROW(K548)-ROWS($K$1:$K$3),biasa1[NO])</f>
        <v>545</v>
      </c>
      <c r="L548" s="77" t="str">
        <f>LOOKUP(biasa2[[#This Row],[NO]],biasa1[NO],biasa1[NAMA])</f>
        <v>Bp MP 6026 love</v>
      </c>
      <c r="M548" s="91">
        <f>LOOKUP(biasa2[[#This Row],[NO]],biasa1[NO],biasa1[JUMLAH])</f>
        <v>6</v>
      </c>
      <c r="N548" s="91" t="str">
        <f>LOOKUP(biasa2[[#This Row],[NO]],biasa1[NO],biasa1[SATUAN])</f>
        <v>144 ls</v>
      </c>
    </row>
    <row r="549" spans="1:14" ht="20.100000000000001" customHeight="1">
      <c r="A549" s="87">
        <f>IF(biasa1[[#This Row],[JUMLAH]]&gt;0,COUNT(A$3:$A548)+1,"")</f>
        <v>539</v>
      </c>
      <c r="B549" s="88" t="s">
        <v>2656</v>
      </c>
      <c r="C549" s="87">
        <f>IF(biasa1[[#This Row],[BARU]]="",biasa1[[#This Row],[JUMLAH AWAL]],biasa1[[#This Row],[BARU]])</f>
        <v>1</v>
      </c>
      <c r="D549" s="87" t="s">
        <v>114</v>
      </c>
      <c r="E549" s="87">
        <v>1</v>
      </c>
      <c r="F549" s="87"/>
      <c r="G5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9" s="90"/>
      <c r="I5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9" s="91">
        <f>LOOKUP(ROW(K549)-ROWS($K$1:$K$3),biasa1[NO])</f>
        <v>546</v>
      </c>
      <c r="L549" s="77" t="str">
        <f>LOOKUP(biasa2[[#This Row],[NO]],biasa1[NO],biasa1[NAMA])</f>
        <v>Bp MP 60992 smurf 1x48</v>
      </c>
      <c r="M549" s="91">
        <f>LOOKUP(biasa2[[#This Row],[NO]],biasa1[NO],biasa1[JUMLAH])</f>
        <v>2</v>
      </c>
      <c r="N549" s="91" t="str">
        <f>LOOKUP(biasa2[[#This Row],[NO]],biasa1[NO],biasa1[SATUAN])</f>
        <v>36 box</v>
      </c>
    </row>
    <row r="550" spans="1:14" ht="20.100000000000001" customHeight="1">
      <c r="A550" s="87">
        <f>IF(biasa1[[#This Row],[JUMLAH]]&gt;0,COUNT(A$3:$A549)+1,"")</f>
        <v>540</v>
      </c>
      <c r="B550" s="88" t="s">
        <v>525</v>
      </c>
      <c r="C550" s="87">
        <f>IF(biasa1[[#This Row],[BARU]]="",biasa1[[#This Row],[JUMLAH AWAL]],biasa1[[#This Row],[BARU]])</f>
        <v>2</v>
      </c>
      <c r="D550" s="87" t="s">
        <v>526</v>
      </c>
      <c r="E550" s="87">
        <v>2</v>
      </c>
      <c r="F550" s="87"/>
      <c r="G5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0" s="90"/>
      <c r="I5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0" s="91">
        <f>LOOKUP(ROW(K550)-ROWS($K$1:$K$3),biasa1[NO])</f>
        <v>547</v>
      </c>
      <c r="L550" s="77" t="str">
        <f>LOOKUP(biasa2[[#This Row],[NO]],biasa1[NO],biasa1[NAMA])</f>
        <v>Bp On-Off M Mouse</v>
      </c>
      <c r="M550" s="91">
        <f>LOOKUP(biasa2[[#This Row],[NO]],biasa1[NO],biasa1[JUMLAH])</f>
        <v>1</v>
      </c>
      <c r="N550" s="91" t="str">
        <f>LOOKUP(biasa2[[#This Row],[NO]],biasa1[NO],biasa1[SATUAN])</f>
        <v>288 ls</v>
      </c>
    </row>
    <row r="551" spans="1:14" ht="20.100000000000001" customHeight="1">
      <c r="A551" s="87">
        <f>IF(biasa1[[#This Row],[JUMLAH]]&gt;0,COUNT(A$3:$A550)+1,"")</f>
        <v>541</v>
      </c>
      <c r="B551" s="88" t="s">
        <v>527</v>
      </c>
      <c r="C551" s="87">
        <f>IF(biasa1[[#This Row],[BARU]]="",biasa1[[#This Row],[JUMLAH AWAL]],biasa1[[#This Row],[BARU]])</f>
        <v>1</v>
      </c>
      <c r="D551" s="87" t="s">
        <v>114</v>
      </c>
      <c r="E551" s="87">
        <v>1</v>
      </c>
      <c r="F551" s="87"/>
      <c r="G5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1" s="90"/>
      <c r="I5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1" s="91">
        <f>LOOKUP(ROW(K551)-ROWS($K$1:$K$3),biasa1[NO])</f>
        <v>548</v>
      </c>
      <c r="L551" s="77" t="str">
        <f>LOOKUP(biasa2[[#This Row],[NO]],biasa1[NO],biasa1[NAMA])</f>
        <v>Bp Ougier Rabbit</v>
      </c>
      <c r="M551" s="91">
        <f>LOOKUP(biasa2[[#This Row],[NO]],biasa1[NO],biasa1[JUMLAH])</f>
        <v>18</v>
      </c>
      <c r="N551" s="91" t="str">
        <f>LOOKUP(biasa2[[#This Row],[NO]],biasa1[NO],biasa1[SATUAN])</f>
        <v>48 box</v>
      </c>
    </row>
    <row r="552" spans="1:14" ht="20.100000000000001" customHeight="1">
      <c r="A552" s="87">
        <f>IF(biasa1[[#This Row],[JUMLAH]]&gt;0,COUNT(A$3:$A551)+1,"")</f>
        <v>542</v>
      </c>
      <c r="B552" s="88" t="s">
        <v>528</v>
      </c>
      <c r="C552" s="87">
        <f>IF(biasa1[[#This Row],[BARU]]="",biasa1[[#This Row],[JUMLAH AWAL]],biasa1[[#This Row],[BARU]])</f>
        <v>11</v>
      </c>
      <c r="D552" s="87" t="s">
        <v>285</v>
      </c>
      <c r="E552" s="87">
        <v>11</v>
      </c>
      <c r="F552" s="87"/>
      <c r="G5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2" s="90"/>
      <c r="I5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2" s="91">
        <f>LOOKUP(ROW(K552)-ROWS($K$1:$K$3),biasa1[NO])</f>
        <v>549</v>
      </c>
      <c r="L552" s="77" t="str">
        <f>LOOKUP(biasa2[[#This Row],[NO]],biasa1[NO],biasa1[NAMA])</f>
        <v>Bp Pelangi 006</v>
      </c>
      <c r="M552" s="91">
        <f>LOOKUP(biasa2[[#This Row],[NO]],biasa1[NO],biasa1[JUMLAH])</f>
        <v>1</v>
      </c>
      <c r="N552" s="91" t="str">
        <f>LOOKUP(biasa2[[#This Row],[NO]],biasa1[NO],biasa1[SATUAN])</f>
        <v>1728 pc</v>
      </c>
    </row>
    <row r="553" spans="1:14" ht="20.100000000000001" customHeight="1">
      <c r="A553" s="87">
        <f>IF(biasa1[[#This Row],[JUMLAH]]&gt;0,COUNT(A$3:$A552)+1,"")</f>
        <v>543</v>
      </c>
      <c r="B553" s="88" t="s">
        <v>529</v>
      </c>
      <c r="C553" s="87">
        <f>IF(biasa1[[#This Row],[BARU]]="",biasa1[[#This Row],[JUMLAH AWAL]],biasa1[[#This Row],[BARU]])</f>
        <v>2</v>
      </c>
      <c r="D553" s="87"/>
      <c r="E553" s="87">
        <v>2</v>
      </c>
      <c r="F553" s="87"/>
      <c r="G5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3" s="90"/>
      <c r="I5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3" s="91">
        <f>LOOKUP(ROW(K553)-ROWS($K$1:$K$3),biasa1[NO])</f>
        <v>550</v>
      </c>
      <c r="L553" s="77" t="str">
        <f>LOOKUP(biasa2[[#This Row],[NO]],biasa1[NO],biasa1[NAMA])</f>
        <v>Bp Pelangi 6611(2)/ 005(2)</v>
      </c>
      <c r="M553" s="91">
        <f>LOOKUP(biasa2[[#This Row],[NO]],biasa1[NO],biasa1[JUMLAH])</f>
        <v>4</v>
      </c>
      <c r="N553" s="91" t="str">
        <f>LOOKUP(biasa2[[#This Row],[NO]],biasa1[NO],biasa1[SATUAN])</f>
        <v>1728 pc</v>
      </c>
    </row>
    <row r="554" spans="1:14" ht="20.100000000000001" customHeight="1">
      <c r="A554" s="87">
        <f>IF(biasa1[[#This Row],[JUMLAH]]&gt;0,COUNT(A$3:$A553)+1,"")</f>
        <v>544</v>
      </c>
      <c r="B554" s="88" t="s">
        <v>530</v>
      </c>
      <c r="C554" s="87">
        <f>IF(biasa1[[#This Row],[BARU]]="",biasa1[[#This Row],[JUMLAH AWAL]],biasa1[[#This Row],[BARU]])</f>
        <v>8</v>
      </c>
      <c r="D554" s="87" t="s">
        <v>114</v>
      </c>
      <c r="E554" s="87">
        <v>8</v>
      </c>
      <c r="F554" s="87"/>
      <c r="G5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4" s="90"/>
      <c r="I5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4" s="91">
        <f>LOOKUP(ROW(K554)-ROWS($K$1:$K$3),biasa1[NO])</f>
        <v>551</v>
      </c>
      <c r="L554" s="77" t="str">
        <f>LOOKUP(biasa2[[#This Row],[NO]],biasa1[NO],biasa1[NAMA])</f>
        <v>Bp Pelangi 9310</v>
      </c>
      <c r="M554" s="91">
        <f>LOOKUP(biasa2[[#This Row],[NO]],biasa1[NO],biasa1[JUMLAH])</f>
        <v>2</v>
      </c>
      <c r="N554" s="91" t="str">
        <f>LOOKUP(biasa2[[#This Row],[NO]],biasa1[NO],biasa1[SATUAN])</f>
        <v>1728 pc</v>
      </c>
    </row>
    <row r="555" spans="1:14" ht="20.100000000000001" customHeight="1">
      <c r="A555" s="87">
        <f>IF(biasa1[[#This Row],[JUMLAH]]&gt;0,COUNT(A$3:$A554)+1,"")</f>
        <v>545</v>
      </c>
      <c r="B555" s="88" t="s">
        <v>531</v>
      </c>
      <c r="C555" s="87">
        <f>IF(biasa1[[#This Row],[BARU]]="",biasa1[[#This Row],[JUMLAH AWAL]],biasa1[[#This Row],[BARU]])</f>
        <v>6</v>
      </c>
      <c r="D555" s="87" t="s">
        <v>114</v>
      </c>
      <c r="E555" s="87">
        <v>6</v>
      </c>
      <c r="F555" s="87"/>
      <c r="G5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5" s="90"/>
      <c r="I5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5" s="91">
        <f>LOOKUP(ROW(K555)-ROWS($K$1:$K$3),biasa1[NO])</f>
        <v>552</v>
      </c>
      <c r="L555" s="77" t="str">
        <f>LOOKUP(biasa2[[#This Row],[NO]],biasa1[NO],biasa1[NAMA])</f>
        <v>Bp pen gliter lestari</v>
      </c>
      <c r="M555" s="91">
        <f>LOOKUP(biasa2[[#This Row],[NO]],biasa1[NO],biasa1[JUMLAH])</f>
        <v>12</v>
      </c>
      <c r="N555" s="91" t="str">
        <f>LOOKUP(biasa2[[#This Row],[NO]],biasa1[NO],biasa1[SATUAN])</f>
        <v>160 ls</v>
      </c>
    </row>
    <row r="556" spans="1:14" ht="20.100000000000001" customHeight="1">
      <c r="A556" s="87">
        <f>IF(biasa1[[#This Row],[JUMLAH]]&gt;0,COUNT(A$3:$A555)+1,"")</f>
        <v>546</v>
      </c>
      <c r="B556" s="88" t="s">
        <v>532</v>
      </c>
      <c r="C556" s="87">
        <f>IF(biasa1[[#This Row],[BARU]]="",biasa1[[#This Row],[JUMLAH AWAL]],biasa1[[#This Row],[BARU]])</f>
        <v>2</v>
      </c>
      <c r="D556" s="87" t="s">
        <v>105</v>
      </c>
      <c r="E556" s="87">
        <v>2</v>
      </c>
      <c r="F556" s="87"/>
      <c r="G5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6" s="90"/>
      <c r="I5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6" s="91">
        <f>LOOKUP(ROW(K556)-ROWS($K$1:$K$3),biasa1[NO])</f>
        <v>553</v>
      </c>
      <c r="L556" s="77" t="str">
        <f>LOOKUP(biasa2[[#This Row],[NO]],biasa1[NO],biasa1[NAMA])</f>
        <v>Bp pen TX 155</v>
      </c>
      <c r="M556" s="91">
        <f>LOOKUP(biasa2[[#This Row],[NO]],biasa1[NO],biasa1[JUMLAH])</f>
        <v>2</v>
      </c>
      <c r="N556" s="91" t="str">
        <f>LOOKUP(biasa2[[#This Row],[NO]],biasa1[NO],biasa1[SATUAN])</f>
        <v>192 ls</v>
      </c>
    </row>
    <row r="557" spans="1:14" ht="20.100000000000001" customHeight="1">
      <c r="A557" s="87">
        <f>IF(biasa1[[#This Row],[JUMLAH]]&gt;0,COUNT(A$3:$A556)+1,"")</f>
        <v>547</v>
      </c>
      <c r="B557" s="88" t="s">
        <v>533</v>
      </c>
      <c r="C557" s="87">
        <f>IF(biasa1[[#This Row],[BARU]]="",biasa1[[#This Row],[JUMLAH AWAL]],biasa1[[#This Row],[BARU]])</f>
        <v>1</v>
      </c>
      <c r="D557" s="87" t="s">
        <v>534</v>
      </c>
      <c r="E557" s="87">
        <v>1</v>
      </c>
      <c r="F557" s="87"/>
      <c r="G5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7" s="90"/>
      <c r="I5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7" s="91">
        <f>LOOKUP(ROW(K557)-ROWS($K$1:$K$3),biasa1[NO])</f>
        <v>554</v>
      </c>
      <c r="L557" s="77" t="str">
        <f>LOOKUP(biasa2[[#This Row],[NO]],biasa1[NO],biasa1[NAMA])</f>
        <v>Bp sepatu roda 084 (48)</v>
      </c>
      <c r="M557" s="91">
        <f>LOOKUP(biasa2[[#This Row],[NO]],biasa1[NO],biasa1[JUMLAH])</f>
        <v>2</v>
      </c>
      <c r="N557" s="91" t="str">
        <f>LOOKUP(biasa2[[#This Row],[NO]],biasa1[NO],biasa1[SATUAN])</f>
        <v>144 ls</v>
      </c>
    </row>
    <row r="558" spans="1:14" ht="20.100000000000001" customHeight="1">
      <c r="A558" s="87">
        <f>IF(biasa1[[#This Row],[JUMLAH]]&gt;0,COUNT(A$3:$A557)+1,"")</f>
        <v>548</v>
      </c>
      <c r="B558" s="88" t="s">
        <v>535</v>
      </c>
      <c r="C558" s="87">
        <f>IF(biasa1[[#This Row],[BARU]]="",biasa1[[#This Row],[JUMLAH AWAL]],biasa1[[#This Row],[BARU]])</f>
        <v>18</v>
      </c>
      <c r="D558" s="87" t="s">
        <v>103</v>
      </c>
      <c r="E558" s="87">
        <v>18</v>
      </c>
      <c r="F558" s="87"/>
      <c r="G5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8" s="90"/>
      <c r="I5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8" s="91">
        <f>LOOKUP(ROW(K558)-ROWS($K$1:$K$3),biasa1[NO])</f>
        <v>555</v>
      </c>
      <c r="L558" s="77" t="str">
        <f>LOOKUP(biasa2[[#This Row],[NO]],biasa1[NO],biasa1[NAMA])</f>
        <v>Bp SF -2991 two in one</v>
      </c>
      <c r="M558" s="91">
        <f>LOOKUP(biasa2[[#This Row],[NO]],biasa1[NO],biasa1[JUMLAH])</f>
        <v>11</v>
      </c>
      <c r="N558" s="91" t="str">
        <f>LOOKUP(biasa2[[#This Row],[NO]],biasa1[NO],biasa1[SATUAN])</f>
        <v>192 ls</v>
      </c>
    </row>
    <row r="559" spans="1:14" ht="20.100000000000001" customHeight="1">
      <c r="A559" s="87">
        <f>IF(biasa1[[#This Row],[JUMLAH]]&gt;0,COUNT(A$3:$A558)+1,"")</f>
        <v>549</v>
      </c>
      <c r="B559" s="88" t="s">
        <v>536</v>
      </c>
      <c r="C559" s="87">
        <f>IF(biasa1[[#This Row],[BARU]]="",biasa1[[#This Row],[JUMLAH AWAL]],biasa1[[#This Row],[BARU]])</f>
        <v>1</v>
      </c>
      <c r="D559" s="87" t="s">
        <v>151</v>
      </c>
      <c r="E559" s="87">
        <v>1</v>
      </c>
      <c r="F559" s="87"/>
      <c r="G5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9" s="90"/>
      <c r="I5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9" s="91">
        <f>LOOKUP(ROW(K559)-ROWS($K$1:$K$3),biasa1[NO])</f>
        <v>556</v>
      </c>
      <c r="L559" s="77" t="str">
        <f>LOOKUP(biasa2[[#This Row],[NO]],biasa1[NO],biasa1[NAMA])</f>
        <v>Bp Sika 189 Ht (20)/ biru(3)</v>
      </c>
      <c r="M559" s="91">
        <f>LOOKUP(biasa2[[#This Row],[NO]],biasa1[NO],biasa1[JUMLAH])</f>
        <v>23</v>
      </c>
      <c r="N559" s="91" t="str">
        <f>LOOKUP(biasa2[[#This Row],[NO]],biasa1[NO],biasa1[SATUAN])</f>
        <v>180 ls</v>
      </c>
    </row>
    <row r="560" spans="1:14" ht="20.100000000000001" customHeight="1">
      <c r="A560" s="87">
        <f>IF(biasa1[[#This Row],[JUMLAH]]&gt;0,COUNT(A$3:$A559)+1,"")</f>
        <v>550</v>
      </c>
      <c r="B560" s="88" t="s">
        <v>537</v>
      </c>
      <c r="C560" s="87">
        <f>IF(biasa1[[#This Row],[BARU]]="",biasa1[[#This Row],[JUMLAH AWAL]],biasa1[[#This Row],[BARU]])</f>
        <v>4</v>
      </c>
      <c r="D560" s="87" t="s">
        <v>151</v>
      </c>
      <c r="E560" s="87">
        <v>4</v>
      </c>
      <c r="F560" s="87"/>
      <c r="G5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0" s="90"/>
      <c r="I5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0" s="91">
        <f>LOOKUP(ROW(K560)-ROWS($K$1:$K$3),biasa1[NO])</f>
        <v>557</v>
      </c>
      <c r="L560" s="77" t="str">
        <f>LOOKUP(biasa2[[#This Row],[NO]],biasa1[NO],biasa1[NAMA])</f>
        <v>Bp Skyline S-6 Black</v>
      </c>
      <c r="M560" s="91">
        <f>LOOKUP(biasa2[[#This Row],[NO]],biasa1[NO],biasa1[JUMLAH])</f>
        <v>3</v>
      </c>
      <c r="N560" s="91" t="str">
        <f>LOOKUP(biasa2[[#This Row],[NO]],biasa1[NO],biasa1[SATUAN])</f>
        <v>144 ls</v>
      </c>
    </row>
    <row r="561" spans="1:14" ht="20.100000000000001" customHeight="1">
      <c r="A561" s="87">
        <f>IF(biasa1[[#This Row],[JUMLAH]]&gt;0,COUNT(A$3:$A560)+1,"")</f>
        <v>551</v>
      </c>
      <c r="B561" s="88" t="s">
        <v>538</v>
      </c>
      <c r="C561" s="87">
        <f>IF(biasa1[[#This Row],[BARU]]="",biasa1[[#This Row],[JUMLAH AWAL]],biasa1[[#This Row],[BARU]])</f>
        <v>2</v>
      </c>
      <c r="D561" s="87" t="s">
        <v>151</v>
      </c>
      <c r="E561" s="87">
        <v>2</v>
      </c>
      <c r="F561" s="87"/>
      <c r="G5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1" s="90"/>
      <c r="I5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1" s="91">
        <f>LOOKUP(ROW(K561)-ROWS($K$1:$K$3),biasa1[NO])</f>
        <v>558</v>
      </c>
      <c r="L561" s="77" t="str">
        <f>LOOKUP(biasa2[[#This Row],[NO]],biasa1[NO],biasa1[NAMA])</f>
        <v>Bp Smile 2038 (36)</v>
      </c>
      <c r="M561" s="91">
        <f>LOOKUP(biasa2[[#This Row],[NO]],biasa1[NO],biasa1[JUMLAH])</f>
        <v>36</v>
      </c>
      <c r="N561" s="91" t="str">
        <f>LOOKUP(biasa2[[#This Row],[NO]],biasa1[NO],biasa1[SATUAN])</f>
        <v>1440 pc</v>
      </c>
    </row>
    <row r="562" spans="1:14" ht="20.100000000000001" customHeight="1">
      <c r="A562" s="87">
        <f>IF(biasa1[[#This Row],[JUMLAH]]&gt;0,COUNT(A$3:$A561)+1,"")</f>
        <v>552</v>
      </c>
      <c r="B562" s="88" t="s">
        <v>539</v>
      </c>
      <c r="C562" s="87">
        <f>IF(biasa1[[#This Row],[BARU]]="",biasa1[[#This Row],[JUMLAH AWAL]],biasa1[[#This Row],[BARU]])</f>
        <v>12</v>
      </c>
      <c r="D562" s="87" t="s">
        <v>344</v>
      </c>
      <c r="E562" s="87">
        <v>12</v>
      </c>
      <c r="F562" s="87"/>
      <c r="G5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2" s="90"/>
      <c r="I5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2" s="91">
        <f>LOOKUP(ROW(K562)-ROWS($K$1:$K$3),biasa1[NO])</f>
        <v>559</v>
      </c>
      <c r="L562" s="77" t="str">
        <f>LOOKUP(biasa2[[#This Row],[NO]],biasa1[NO],biasa1[NAMA])</f>
        <v>Bp Snoopy Bening 300 MA</v>
      </c>
      <c r="M562" s="91">
        <f>LOOKUP(biasa2[[#This Row],[NO]],biasa1[NO],biasa1[JUMLAH])</f>
        <v>4</v>
      </c>
      <c r="N562" s="91" t="str">
        <f>LOOKUP(biasa2[[#This Row],[NO]],biasa1[NO],biasa1[SATUAN])</f>
        <v>250 ls</v>
      </c>
    </row>
    <row r="563" spans="1:14" ht="20.100000000000001" customHeight="1">
      <c r="A563" s="87">
        <f>IF(biasa1[[#This Row],[JUMLAH]]&gt;0,COUNT(A$3:$A562)+1,"")</f>
        <v>553</v>
      </c>
      <c r="B563" s="88" t="s">
        <v>540</v>
      </c>
      <c r="C563" s="87">
        <f>IF(biasa1[[#This Row],[BARU]]="",biasa1[[#This Row],[JUMLAH AWAL]],biasa1[[#This Row],[BARU]])</f>
        <v>2</v>
      </c>
      <c r="D563" s="87" t="s">
        <v>427</v>
      </c>
      <c r="E563" s="87">
        <v>2</v>
      </c>
      <c r="F563" s="87"/>
      <c r="G5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3" s="90"/>
      <c r="I5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3" s="91">
        <f>LOOKUP(ROW(K563)-ROWS($K$1:$K$3),biasa1[NO])</f>
        <v>560</v>
      </c>
      <c r="L563" s="77" t="str">
        <f>LOOKUP(biasa2[[#This Row],[NO]],biasa1[NO],biasa1[NAMA])</f>
        <v>Bp ST 4005/ 5w+mech</v>
      </c>
      <c r="M563" s="91">
        <f>LOOKUP(biasa2[[#This Row],[NO]],biasa1[NO],biasa1[JUMLAH])</f>
        <v>2</v>
      </c>
      <c r="N563" s="91">
        <f>LOOKUP(biasa2[[#This Row],[NO]],biasa1[NO],biasa1[SATUAN])</f>
        <v>0</v>
      </c>
    </row>
    <row r="564" spans="1:14" ht="20.100000000000001" customHeight="1">
      <c r="A564" s="87">
        <f>IF(biasa1[[#This Row],[JUMLAH]]&gt;0,COUNT(A$3:$A563)+1,"")</f>
        <v>554</v>
      </c>
      <c r="B564" s="88" t="s">
        <v>541</v>
      </c>
      <c r="C564" s="87">
        <f>IF(biasa1[[#This Row],[BARU]]="",biasa1[[#This Row],[JUMLAH AWAL]],biasa1[[#This Row],[BARU]])</f>
        <v>2</v>
      </c>
      <c r="D564" s="87" t="s">
        <v>114</v>
      </c>
      <c r="E564" s="87">
        <v>2</v>
      </c>
      <c r="F564" s="87"/>
      <c r="G5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4" s="90"/>
      <c r="I5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4" s="91">
        <f>LOOKUP(ROW(K564)-ROWS($K$1:$K$3),biasa1[NO])</f>
        <v>561</v>
      </c>
      <c r="L564" s="77" t="str">
        <f>LOOKUP(biasa2[[#This Row],[NO]],biasa1[NO],biasa1[NAMA])</f>
        <v>Bp Stand pen B 9212</v>
      </c>
      <c r="M564" s="91">
        <f>LOOKUP(biasa2[[#This Row],[NO]],biasa1[NO],biasa1[JUMLAH])</f>
        <v>2</v>
      </c>
      <c r="N564" s="91" t="str">
        <f>LOOKUP(biasa2[[#This Row],[NO]],biasa1[NO],biasa1[SATUAN])</f>
        <v>500 pc</v>
      </c>
    </row>
    <row r="565" spans="1:14" ht="20.100000000000001" customHeight="1">
      <c r="A565" s="87">
        <f>IF(biasa1[[#This Row],[JUMLAH]]&gt;0,COUNT(A$3:$A564)+1,"")</f>
        <v>555</v>
      </c>
      <c r="B565" s="88" t="s">
        <v>542</v>
      </c>
      <c r="C565" s="87">
        <f>IF(biasa1[[#This Row],[BARU]]="",biasa1[[#This Row],[JUMLAH AWAL]],biasa1[[#This Row],[BARU]])</f>
        <v>11</v>
      </c>
      <c r="D565" s="87" t="s">
        <v>427</v>
      </c>
      <c r="E565" s="87">
        <v>11</v>
      </c>
      <c r="F565" s="87"/>
      <c r="G5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5" s="90"/>
      <c r="I5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5" s="91">
        <f>LOOKUP(ROW(K565)-ROWS($K$1:$K$3),biasa1[NO])</f>
        <v>562</v>
      </c>
      <c r="L565" s="77" t="str">
        <f>LOOKUP(biasa2[[#This Row],[NO]],biasa1[NO],biasa1[NAMA])</f>
        <v>Bp Stick color Top Ht</v>
      </c>
      <c r="M565" s="91">
        <f>LOOKUP(biasa2[[#This Row],[NO]],biasa1[NO],biasa1[JUMLAH])</f>
        <v>4</v>
      </c>
      <c r="N565" s="91" t="str">
        <f>LOOKUP(biasa2[[#This Row],[NO]],biasa1[NO],biasa1[SATUAN])</f>
        <v>12 gr</v>
      </c>
    </row>
    <row r="566" spans="1:14" ht="20.100000000000001" customHeight="1">
      <c r="A566" s="87">
        <f>IF(biasa1[[#This Row],[JUMLAH]]&gt;0,COUNT(A$3:$A565)+1,"")</f>
        <v>556</v>
      </c>
      <c r="B566" s="88" t="s">
        <v>543</v>
      </c>
      <c r="C566" s="87">
        <f>IF(biasa1[[#This Row],[BARU]]="",biasa1[[#This Row],[JUMLAH AWAL]],biasa1[[#This Row],[BARU]])</f>
        <v>23</v>
      </c>
      <c r="D566" s="87" t="s">
        <v>497</v>
      </c>
      <c r="E566" s="87">
        <v>23</v>
      </c>
      <c r="F566" s="87"/>
      <c r="G5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6" s="90"/>
      <c r="I5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6" s="91">
        <f>LOOKUP(ROW(K566)-ROWS($K$1:$K$3),biasa1[NO])</f>
        <v>563</v>
      </c>
      <c r="L566" s="77" t="str">
        <f>LOOKUP(biasa2[[#This Row],[NO]],biasa1[NO],biasa1[NAMA])</f>
        <v>Bp Stick color Top light blue</v>
      </c>
      <c r="M566" s="91">
        <f>LOOKUP(biasa2[[#This Row],[NO]],biasa1[NO],biasa1[JUMLAH])</f>
        <v>3</v>
      </c>
      <c r="N566" s="91" t="str">
        <f>LOOKUP(biasa2[[#This Row],[NO]],biasa1[NO],biasa1[SATUAN])</f>
        <v>12 gr</v>
      </c>
    </row>
    <row r="567" spans="1:14" ht="20.100000000000001" customHeight="1">
      <c r="A567" s="87">
        <f>IF(biasa1[[#This Row],[JUMLAH]]&gt;0,COUNT(A$3:$A566)+1,"")</f>
        <v>557</v>
      </c>
      <c r="B567" s="88" t="s">
        <v>544</v>
      </c>
      <c r="C567" s="87">
        <f>IF(biasa1[[#This Row],[BARU]]="",biasa1[[#This Row],[JUMLAH AWAL]],biasa1[[#This Row],[BARU]])</f>
        <v>3</v>
      </c>
      <c r="D567" s="87" t="s">
        <v>114</v>
      </c>
      <c r="E567" s="87">
        <v>3</v>
      </c>
      <c r="F567" s="87"/>
      <c r="G5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7" s="90"/>
      <c r="I5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7" s="91">
        <f>LOOKUP(ROW(K567)-ROWS($K$1:$K$3),biasa1[NO])</f>
        <v>564</v>
      </c>
      <c r="L567" s="77" t="str">
        <f>LOOKUP(biasa2[[#This Row],[NO]],biasa1[NO],biasa1[NAMA])</f>
        <v>Bp Suling Butek 2856</v>
      </c>
      <c r="M567" s="91">
        <f>LOOKUP(biasa2[[#This Row],[NO]],biasa1[NO],biasa1[JUMLAH])</f>
        <v>2</v>
      </c>
      <c r="N567" s="91" t="str">
        <f>LOOKUP(biasa2[[#This Row],[NO]],biasa1[NO],biasa1[SATUAN])</f>
        <v>144 ls</v>
      </c>
    </row>
    <row r="568" spans="1:14" ht="20.100000000000001" customHeight="1">
      <c r="A568" s="87">
        <f>IF(biasa1[[#This Row],[JUMLAH]]&gt;0,COUNT(A$3:$A567)+1,"")</f>
        <v>558</v>
      </c>
      <c r="B568" s="88" t="s">
        <v>545</v>
      </c>
      <c r="C568" s="87">
        <f>IF(biasa1[[#This Row],[BARU]]="",biasa1[[#This Row],[JUMLAH AWAL]],biasa1[[#This Row],[BARU]])</f>
        <v>36</v>
      </c>
      <c r="D568" s="87" t="s">
        <v>101</v>
      </c>
      <c r="E568" s="87">
        <v>36</v>
      </c>
      <c r="F568" s="87"/>
      <c r="G5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8" s="90"/>
      <c r="I5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8" s="91">
        <f>LOOKUP(ROW(K568)-ROWS($K$1:$K$3),biasa1[NO])</f>
        <v>565</v>
      </c>
      <c r="L568" s="77" t="str">
        <f>LOOKUP(biasa2[[#This Row],[NO]],biasa1[NO],biasa1[NAMA])</f>
        <v>Bp tali 1835</v>
      </c>
      <c r="M568" s="91">
        <f>LOOKUP(biasa2[[#This Row],[NO]],biasa1[NO],biasa1[JUMLAH])</f>
        <v>2</v>
      </c>
      <c r="N568" s="91" t="str">
        <f>LOOKUP(biasa2[[#This Row],[NO]],biasa1[NO],biasa1[SATUAN])</f>
        <v>100 ls</v>
      </c>
    </row>
    <row r="569" spans="1:14" ht="20.100000000000001" customHeight="1">
      <c r="A569" s="87">
        <f>IF(biasa1[[#This Row],[JUMLAH]]&gt;0,COUNT(A$3:$A568)+1,"")</f>
        <v>559</v>
      </c>
      <c r="B569" s="88" t="s">
        <v>546</v>
      </c>
      <c r="C569" s="87">
        <f>IF(biasa1[[#This Row],[BARU]]="",biasa1[[#This Row],[JUMLAH AWAL]],biasa1[[#This Row],[BARU]])</f>
        <v>4</v>
      </c>
      <c r="D569" s="87" t="s">
        <v>526</v>
      </c>
      <c r="E569" s="87">
        <v>4</v>
      </c>
      <c r="F569" s="87"/>
      <c r="G5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9" s="90"/>
      <c r="I5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9" s="91">
        <f>LOOKUP(ROW(K569)-ROWS($K$1:$K$3),biasa1[NO])</f>
        <v>566</v>
      </c>
      <c r="L569" s="77" t="str">
        <f>LOOKUP(biasa2[[#This Row],[NO]],biasa1[NO],biasa1[NAMA])</f>
        <v>Bp tali PN 1001</v>
      </c>
      <c r="M569" s="91">
        <f>LOOKUP(biasa2[[#This Row],[NO]],biasa1[NO],biasa1[JUMLAH])</f>
        <v>8</v>
      </c>
      <c r="N569" s="91" t="str">
        <f>LOOKUP(biasa2[[#This Row],[NO]],biasa1[NO],biasa1[SATUAN])</f>
        <v>200 ls</v>
      </c>
    </row>
    <row r="570" spans="1:14" ht="20.100000000000001" customHeight="1">
      <c r="A570" s="87">
        <f>IF(biasa1[[#This Row],[JUMLAH]]&gt;0,COUNT(A$3:$A569)+1,"")</f>
        <v>560</v>
      </c>
      <c r="B570" s="88" t="s">
        <v>547</v>
      </c>
      <c r="C570" s="87">
        <f>IF(biasa1[[#This Row],[BARU]]="",biasa1[[#This Row],[JUMLAH AWAL]],biasa1[[#This Row],[BARU]])</f>
        <v>2</v>
      </c>
      <c r="D570" s="87"/>
      <c r="E570" s="87">
        <v>2</v>
      </c>
      <c r="F570" s="87"/>
      <c r="G5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0" s="90"/>
      <c r="I5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0" s="91">
        <f>LOOKUP(ROW(K570)-ROWS($K$1:$K$3),biasa1[NO])</f>
        <v>567</v>
      </c>
      <c r="L570" s="77" t="str">
        <f>LOOKUP(biasa2[[#This Row],[NO]],biasa1[NO],biasa1[NAMA])</f>
        <v>Bp Tekken warna pp 30</v>
      </c>
      <c r="M570" s="91">
        <f>LOOKUP(biasa2[[#This Row],[NO]],biasa1[NO],biasa1[JUMLAH])</f>
        <v>3</v>
      </c>
      <c r="N570" s="91" t="str">
        <f>LOOKUP(biasa2[[#This Row],[NO]],biasa1[NO],biasa1[SATUAN])</f>
        <v>48 box</v>
      </c>
    </row>
    <row r="571" spans="1:14" ht="20.100000000000001" customHeight="1">
      <c r="A571" s="87">
        <f>IF(biasa1[[#This Row],[JUMLAH]]&gt;0,COUNT(A$3:$A570)+1,"")</f>
        <v>561</v>
      </c>
      <c r="B571" s="88" t="s">
        <v>548</v>
      </c>
      <c r="C571" s="87">
        <f>IF(biasa1[[#This Row],[BARU]]="",biasa1[[#This Row],[JUMLAH AWAL]],biasa1[[#This Row],[BARU]])</f>
        <v>2</v>
      </c>
      <c r="D571" s="87" t="s">
        <v>31</v>
      </c>
      <c r="E571" s="87">
        <v>2</v>
      </c>
      <c r="F571" s="87"/>
      <c r="G5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1" s="90"/>
      <c r="I5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1" s="91">
        <f>LOOKUP(ROW(K571)-ROWS($K$1:$K$3),biasa1[NO])</f>
        <v>568</v>
      </c>
      <c r="L571" s="77" t="str">
        <f>LOOKUP(biasa2[[#This Row],[NO]],biasa1[NO],biasa1[NAMA])</f>
        <v>Bp Terompet (48)</v>
      </c>
      <c r="M571" s="91">
        <f>LOOKUP(biasa2[[#This Row],[NO]],biasa1[NO],biasa1[JUMLAH])</f>
        <v>6</v>
      </c>
      <c r="N571" s="91" t="str">
        <f>LOOKUP(biasa2[[#This Row],[NO]],biasa1[NO],biasa1[SATUAN])</f>
        <v>36 box</v>
      </c>
    </row>
    <row r="572" spans="1:14" ht="20.100000000000001" customHeight="1">
      <c r="A572" s="87">
        <f>IF(biasa1[[#This Row],[JUMLAH]]&gt;0,COUNT(A$3:$A571)+1,"")</f>
        <v>562</v>
      </c>
      <c r="B572" s="88" t="s">
        <v>549</v>
      </c>
      <c r="C572" s="87">
        <f>IF(biasa1[[#This Row],[BARU]]="",biasa1[[#This Row],[JUMLAH AWAL]],biasa1[[#This Row],[BARU]])</f>
        <v>4</v>
      </c>
      <c r="D572" s="87" t="s">
        <v>550</v>
      </c>
      <c r="E572" s="87">
        <v>4</v>
      </c>
      <c r="F572" s="87"/>
      <c r="G5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2" s="90"/>
      <c r="I5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2" s="91">
        <f>LOOKUP(ROW(K572)-ROWS($K$1:$K$3),biasa1[NO])</f>
        <v>569</v>
      </c>
      <c r="L572" s="77" t="str">
        <f>LOOKUP(biasa2[[#This Row],[NO]],biasa1[NO],biasa1[NAMA])</f>
        <v>Bp TF 1190 B</v>
      </c>
      <c r="M572" s="91">
        <f>LOOKUP(biasa2[[#This Row],[NO]],biasa1[NO],biasa1[JUMLAH])</f>
        <v>38</v>
      </c>
      <c r="N572" s="91" t="str">
        <f>LOOKUP(biasa2[[#This Row],[NO]],biasa1[NO],biasa1[SATUAN])</f>
        <v>144 ls</v>
      </c>
    </row>
    <row r="573" spans="1:14" ht="20.100000000000001" customHeight="1">
      <c r="A573" s="87">
        <f>IF(biasa1[[#This Row],[JUMLAH]]&gt;0,COUNT(A$3:$A572)+1,"")</f>
        <v>563</v>
      </c>
      <c r="B573" s="88" t="s">
        <v>551</v>
      </c>
      <c r="C573" s="87">
        <f>IF(biasa1[[#This Row],[BARU]]="",biasa1[[#This Row],[JUMLAH AWAL]],biasa1[[#This Row],[BARU]])</f>
        <v>3</v>
      </c>
      <c r="D573" s="87" t="s">
        <v>550</v>
      </c>
      <c r="E573" s="87">
        <v>3</v>
      </c>
      <c r="F573" s="87"/>
      <c r="G5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3" s="90"/>
      <c r="I5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3" s="91">
        <f>LOOKUP(ROW(K573)-ROWS($K$1:$K$3),biasa1[NO])</f>
        <v>570</v>
      </c>
      <c r="L573" s="77" t="str">
        <f>LOOKUP(biasa2[[#This Row],[NO]],biasa1[NO],biasa1[NAMA])</f>
        <v>Bp TF 1190 ht</v>
      </c>
      <c r="M573" s="91">
        <f>LOOKUP(biasa2[[#This Row],[NO]],biasa1[NO],biasa1[JUMLAH])</f>
        <v>53</v>
      </c>
      <c r="N573" s="91" t="str">
        <f>LOOKUP(biasa2[[#This Row],[NO]],biasa1[NO],biasa1[SATUAN])</f>
        <v>144 ls</v>
      </c>
    </row>
    <row r="574" spans="1:14" ht="20.100000000000001" customHeight="1">
      <c r="A574" s="87">
        <f>IF(biasa1[[#This Row],[JUMLAH]]&gt;0,COUNT(A$3:$A573)+1,"")</f>
        <v>564</v>
      </c>
      <c r="B574" s="88" t="s">
        <v>552</v>
      </c>
      <c r="C574" s="87">
        <f>IF(biasa1[[#This Row],[BARU]]="",biasa1[[#This Row],[JUMLAH AWAL]],biasa1[[#This Row],[BARU]])</f>
        <v>2</v>
      </c>
      <c r="D574" s="87" t="s">
        <v>114</v>
      </c>
      <c r="E574" s="87">
        <v>2</v>
      </c>
      <c r="F574" s="87"/>
      <c r="G5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4" s="90"/>
      <c r="I5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4" s="91">
        <f>LOOKUP(ROW(K574)-ROWS($K$1:$K$3),biasa1[NO])</f>
        <v>571</v>
      </c>
      <c r="L574" s="77" t="str">
        <f>LOOKUP(biasa2[[#This Row],[NO]],biasa1[NO],biasa1[NAMA])</f>
        <v>Bp TF 228</v>
      </c>
      <c r="M574" s="91">
        <f>LOOKUP(biasa2[[#This Row],[NO]],biasa1[NO],biasa1[JUMLAH])</f>
        <v>23</v>
      </c>
      <c r="N574" s="91" t="str">
        <f>LOOKUP(biasa2[[#This Row],[NO]],biasa1[NO],biasa1[SATUAN])</f>
        <v>144 ls</v>
      </c>
    </row>
    <row r="575" spans="1:14" ht="20.100000000000001" customHeight="1">
      <c r="A575" s="87">
        <f>IF(biasa1[[#This Row],[JUMLAH]]&gt;0,COUNT(A$3:$A574)+1,"")</f>
        <v>565</v>
      </c>
      <c r="B575" s="88" t="s">
        <v>553</v>
      </c>
      <c r="C575" s="87">
        <f>IF(biasa1[[#This Row],[BARU]]="",biasa1[[#This Row],[JUMLAH AWAL]],biasa1[[#This Row],[BARU]])</f>
        <v>2</v>
      </c>
      <c r="D575" s="87" t="s">
        <v>11</v>
      </c>
      <c r="E575" s="87">
        <v>2</v>
      </c>
      <c r="F575" s="87"/>
      <c r="G5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5" s="90"/>
      <c r="I5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5" s="91">
        <f>LOOKUP(ROW(K575)-ROWS($K$1:$K$3),biasa1[NO])</f>
        <v>572</v>
      </c>
      <c r="L575" s="77" t="str">
        <f>LOOKUP(biasa2[[#This Row],[NO]],biasa1[NO],biasa1[NAMA])</f>
        <v>Bp TF 3115</v>
      </c>
      <c r="M575" s="91">
        <f>LOOKUP(biasa2[[#This Row],[NO]],biasa1[NO],biasa1[JUMLAH])</f>
        <v>14</v>
      </c>
      <c r="N575" s="91" t="str">
        <f>LOOKUP(biasa2[[#This Row],[NO]],biasa1[NO],biasa1[SATUAN])</f>
        <v>96 ls</v>
      </c>
    </row>
    <row r="576" spans="1:14" ht="20.100000000000001" customHeight="1">
      <c r="A576" s="87">
        <f>IF(biasa1[[#This Row],[JUMLAH]]&gt;0,COUNT(A$3:$A575)+1,"")</f>
        <v>566</v>
      </c>
      <c r="B576" s="88" t="s">
        <v>554</v>
      </c>
      <c r="C576" s="87">
        <f>IF(biasa1[[#This Row],[BARU]]="",biasa1[[#This Row],[JUMLAH AWAL]],biasa1[[#This Row],[BARU]])</f>
        <v>8</v>
      </c>
      <c r="D576" s="87" t="s">
        <v>15</v>
      </c>
      <c r="E576" s="87">
        <v>8</v>
      </c>
      <c r="F576" s="87"/>
      <c r="G5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6" s="90"/>
      <c r="I5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6" s="91">
        <f>LOOKUP(ROW(K576)-ROWS($K$1:$K$3),biasa1[NO])</f>
        <v>573</v>
      </c>
      <c r="L576" s="77" t="str">
        <f>LOOKUP(biasa2[[#This Row],[NO]],biasa1[NO],biasa1[NAMA])</f>
        <v>Bp TF 3135 batik blk</v>
      </c>
      <c r="M576" s="91">
        <f>LOOKUP(biasa2[[#This Row],[NO]],biasa1[NO],biasa1[JUMLAH])</f>
        <v>79</v>
      </c>
      <c r="N576" s="91" t="str">
        <f>LOOKUP(biasa2[[#This Row],[NO]],biasa1[NO],biasa1[SATUAN])</f>
        <v>72 ls</v>
      </c>
    </row>
    <row r="577" spans="1:14" ht="20.100000000000001" customHeight="1">
      <c r="A577" s="87">
        <f>IF(biasa1[[#This Row],[JUMLAH]]&gt;0,COUNT(A$3:$A576)+1,"")</f>
        <v>567</v>
      </c>
      <c r="B577" s="88" t="s">
        <v>555</v>
      </c>
      <c r="C577" s="87">
        <f>IF(biasa1[[#This Row],[BARU]]="",biasa1[[#This Row],[JUMLAH AWAL]],biasa1[[#This Row],[BARU]])</f>
        <v>3</v>
      </c>
      <c r="D577" s="87" t="s">
        <v>103</v>
      </c>
      <c r="E577" s="87">
        <v>3</v>
      </c>
      <c r="F577" s="87"/>
      <c r="G5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7" s="90"/>
      <c r="I5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7" s="91">
        <f>LOOKUP(ROW(K577)-ROWS($K$1:$K$3),biasa1[NO])</f>
        <v>574</v>
      </c>
      <c r="L577" s="77" t="str">
        <f>LOOKUP(biasa2[[#This Row],[NO]],biasa1[NO],biasa1[NAMA])</f>
        <v>Bp TF 344 batik</v>
      </c>
      <c r="M577" s="91">
        <f>LOOKUP(biasa2[[#This Row],[NO]],biasa1[NO],biasa1[JUMLAH])</f>
        <v>8</v>
      </c>
      <c r="N577" s="91" t="str">
        <f>LOOKUP(biasa2[[#This Row],[NO]],biasa1[NO],biasa1[SATUAN])</f>
        <v>108 ls</v>
      </c>
    </row>
    <row r="578" spans="1:14" ht="20.100000000000001" customHeight="1">
      <c r="A578" s="87">
        <f>IF(biasa1[[#This Row],[JUMLAH]]&gt;0,COUNT(A$3:$A577)+1,"")</f>
        <v>568</v>
      </c>
      <c r="B578" s="88" t="s">
        <v>556</v>
      </c>
      <c r="C578" s="87">
        <f>IF(biasa1[[#This Row],[BARU]]="",biasa1[[#This Row],[JUMLAH AWAL]],biasa1[[#This Row],[BARU]])</f>
        <v>6</v>
      </c>
      <c r="D578" s="87" t="s">
        <v>105</v>
      </c>
      <c r="E578" s="87">
        <v>6</v>
      </c>
      <c r="F578" s="87"/>
      <c r="G5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8" s="90"/>
      <c r="I5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8" s="91">
        <f>LOOKUP(ROW(K578)-ROWS($K$1:$K$3),biasa1[NO])</f>
        <v>575</v>
      </c>
      <c r="L578" s="77" t="str">
        <f>LOOKUP(biasa2[[#This Row],[NO]],biasa1[NO],biasa1[NAMA])</f>
        <v>Bp TF 719</v>
      </c>
      <c r="M578" s="91">
        <f>LOOKUP(biasa2[[#This Row],[NO]],biasa1[NO],biasa1[JUMLAH])</f>
        <v>9</v>
      </c>
      <c r="N578" s="91" t="str">
        <f>LOOKUP(biasa2[[#This Row],[NO]],biasa1[NO],biasa1[SATUAN])</f>
        <v>108 ls</v>
      </c>
    </row>
    <row r="579" spans="1:14" ht="20.100000000000001" customHeight="1">
      <c r="A579" s="87">
        <f>IF(biasa1[[#This Row],[JUMLAH]]&gt;0,COUNT(A$3:$A578)+1,"")</f>
        <v>569</v>
      </c>
      <c r="B579" s="96" t="s">
        <v>2657</v>
      </c>
      <c r="C579" s="97">
        <f>IF(biasa1[[#This Row],[BARU]]="",biasa1[[#This Row],[JUMLAH AWAL]],biasa1[[#This Row],[BARU]])</f>
        <v>38</v>
      </c>
      <c r="D579" s="97" t="s">
        <v>114</v>
      </c>
      <c r="E579" s="97">
        <v>38</v>
      </c>
      <c r="F579" s="87"/>
      <c r="G5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9" s="90"/>
      <c r="I5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9" s="91">
        <f>LOOKUP(ROW(K579)-ROWS($K$1:$K$3),biasa1[NO])</f>
        <v>576</v>
      </c>
      <c r="L579" s="77" t="str">
        <f>LOOKUP(biasa2[[#This Row],[NO]],biasa1[NO],biasa1[NAMA])</f>
        <v>Bp TF 729</v>
      </c>
      <c r="M579" s="91">
        <f>LOOKUP(biasa2[[#This Row],[NO]],biasa1[NO],biasa1[JUMLAH])</f>
        <v>11</v>
      </c>
      <c r="N579" s="91" t="str">
        <f>LOOKUP(biasa2[[#This Row],[NO]],biasa1[NO],biasa1[SATUAN])</f>
        <v>108 ls</v>
      </c>
    </row>
    <row r="580" spans="1:14" ht="20.100000000000001" customHeight="1">
      <c r="A580" s="87">
        <f>IF(biasa1[[#This Row],[JUMLAH]]&gt;0,COUNT(A$3:$A579)+1,"")</f>
        <v>570</v>
      </c>
      <c r="B580" s="96" t="s">
        <v>2658</v>
      </c>
      <c r="C580" s="97">
        <f>IF(biasa1[[#This Row],[BARU]]="",biasa1[[#This Row],[JUMLAH AWAL]],biasa1[[#This Row],[BARU]])</f>
        <v>53</v>
      </c>
      <c r="D580" s="97" t="s">
        <v>114</v>
      </c>
      <c r="E580" s="97">
        <v>53</v>
      </c>
      <c r="F580" s="87"/>
      <c r="G5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0" s="90"/>
      <c r="I5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0" s="91">
        <f>LOOKUP(ROW(K580)-ROWS($K$1:$K$3),biasa1[NO])</f>
        <v>577</v>
      </c>
      <c r="L580" s="77" t="str">
        <f>LOOKUP(biasa2[[#This Row],[NO]],biasa1[NO],biasa1[NAMA])</f>
        <v>Bp TG 340 biru</v>
      </c>
      <c r="M580" s="91">
        <f>LOOKUP(biasa2[[#This Row],[NO]],biasa1[NO],biasa1[JUMLAH])</f>
        <v>7</v>
      </c>
      <c r="N580" s="91" t="str">
        <f>LOOKUP(biasa2[[#This Row],[NO]],biasa1[NO],biasa1[SATUAN])</f>
        <v>96 ls</v>
      </c>
    </row>
    <row r="581" spans="1:14" ht="20.100000000000001" customHeight="1">
      <c r="A581" s="87">
        <f>IF(biasa1[[#This Row],[JUMLAH]]&gt;0,COUNT(A$3:$A580)+1,"")</f>
        <v>571</v>
      </c>
      <c r="B581" s="88" t="s">
        <v>557</v>
      </c>
      <c r="C581" s="87">
        <f>IF(biasa1[[#This Row],[BARU]]="",biasa1[[#This Row],[JUMLAH AWAL]],biasa1[[#This Row],[BARU]])</f>
        <v>23</v>
      </c>
      <c r="D581" s="87" t="s">
        <v>114</v>
      </c>
      <c r="E581" s="87">
        <v>23</v>
      </c>
      <c r="F581" s="87"/>
      <c r="G5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1" s="90"/>
      <c r="I5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1" s="91">
        <f>LOOKUP(ROW(K581)-ROWS($K$1:$K$3),biasa1[NO])</f>
        <v>578</v>
      </c>
      <c r="L581" s="77" t="str">
        <f>LOOKUP(biasa2[[#This Row],[NO]],biasa1[NO],biasa1[NAMA])</f>
        <v>Bp TG 340 hitam</v>
      </c>
      <c r="M581" s="91">
        <f>LOOKUP(biasa2[[#This Row],[NO]],biasa1[NO],biasa1[JUMLAH])</f>
        <v>1</v>
      </c>
      <c r="N581" s="91" t="str">
        <f>LOOKUP(biasa2[[#This Row],[NO]],biasa1[NO],biasa1[SATUAN])</f>
        <v>96 ls</v>
      </c>
    </row>
    <row r="582" spans="1:14" ht="20.100000000000001" customHeight="1">
      <c r="A582" s="87">
        <f>IF(biasa1[[#This Row],[JUMLAH]]&gt;0,COUNT(A$3:$A581)+1,"")</f>
        <v>572</v>
      </c>
      <c r="B582" s="88" t="s">
        <v>2659</v>
      </c>
      <c r="C582" s="87">
        <f>IF(biasa1[[#This Row],[BARU]]="",biasa1[[#This Row],[JUMLAH AWAL]],biasa1[[#This Row],[BARU]])</f>
        <v>14</v>
      </c>
      <c r="D582" s="87" t="s">
        <v>36</v>
      </c>
      <c r="E582" s="87">
        <v>14</v>
      </c>
      <c r="F582" s="87"/>
      <c r="G5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2" s="90"/>
      <c r="I5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2" s="91">
        <f>LOOKUP(ROW(K582)-ROWS($K$1:$K$3),biasa1[NO])</f>
        <v>579</v>
      </c>
      <c r="L582" s="77" t="str">
        <f>LOOKUP(biasa2[[#This Row],[NO]],biasa1[NO],biasa1[NAMA])</f>
        <v>Bp TG SG 09</v>
      </c>
      <c r="M582" s="91">
        <f>LOOKUP(biasa2[[#This Row],[NO]],biasa1[NO],biasa1[JUMLAH])</f>
        <v>6</v>
      </c>
      <c r="N582" s="91" t="str">
        <f>LOOKUP(biasa2[[#This Row],[NO]],biasa1[NO],biasa1[SATUAN])</f>
        <v>144 ls</v>
      </c>
    </row>
    <row r="583" spans="1:14" ht="20.100000000000001" customHeight="1">
      <c r="A583" s="87">
        <f>IF(biasa1[[#This Row],[JUMLAH]]&gt;0,COUNT(A$3:$A582)+1,"")</f>
        <v>573</v>
      </c>
      <c r="B583" s="88" t="s">
        <v>2660</v>
      </c>
      <c r="C583" s="87">
        <f>IF(biasa1[[#This Row],[BARU]]="",biasa1[[#This Row],[JUMLAH AWAL]],biasa1[[#This Row],[BARU]])</f>
        <v>79</v>
      </c>
      <c r="D583" s="87" t="s">
        <v>221</v>
      </c>
      <c r="E583" s="87">
        <v>79</v>
      </c>
      <c r="F583" s="87"/>
      <c r="G5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3" s="90"/>
      <c r="I5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3" s="91">
        <f>LOOKUP(ROW(K583)-ROWS($K$1:$K$3),biasa1[NO])</f>
        <v>580</v>
      </c>
      <c r="L583" s="77" t="str">
        <f>LOOKUP(biasa2[[#This Row],[NO]],biasa1[NO],biasa1[NAMA])</f>
        <v>Bp Tizo 31590 D</v>
      </c>
      <c r="M583" s="91">
        <f>LOOKUP(biasa2[[#This Row],[NO]],biasa1[NO],biasa1[JUMLAH])</f>
        <v>1</v>
      </c>
      <c r="N583" s="91" t="str">
        <f>LOOKUP(biasa2[[#This Row],[NO]],biasa1[NO],biasa1[SATUAN])</f>
        <v>144 ls</v>
      </c>
    </row>
    <row r="584" spans="1:14" ht="20.100000000000001" customHeight="1">
      <c r="A584" s="87">
        <f>IF(biasa1[[#This Row],[JUMLAH]]&gt;0,COUNT(A$3:$A583)+1,"")</f>
        <v>574</v>
      </c>
      <c r="B584" s="88" t="s">
        <v>2661</v>
      </c>
      <c r="C584" s="87">
        <f>IF(biasa1[[#This Row],[BARU]]="",biasa1[[#This Row],[JUMLAH AWAL]],biasa1[[#This Row],[BARU]])</f>
        <v>8</v>
      </c>
      <c r="D584" s="87" t="s">
        <v>415</v>
      </c>
      <c r="E584" s="87">
        <v>8</v>
      </c>
      <c r="F584" s="87"/>
      <c r="G5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4" s="90"/>
      <c r="I5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4" s="91">
        <f>LOOKUP(ROW(K584)-ROWS($K$1:$K$3),biasa1[NO])</f>
        <v>581</v>
      </c>
      <c r="L584" s="77" t="str">
        <f>LOOKUP(biasa2[[#This Row],[NO]],biasa1[NO],biasa1[NAMA])</f>
        <v>Bp Top 5559</v>
      </c>
      <c r="M584" s="91">
        <f>LOOKUP(biasa2[[#This Row],[NO]],biasa1[NO],biasa1[JUMLAH])</f>
        <v>2</v>
      </c>
      <c r="N584" s="91" t="str">
        <f>LOOKUP(biasa2[[#This Row],[NO]],biasa1[NO],biasa1[SATUAN])</f>
        <v>33 box</v>
      </c>
    </row>
    <row r="585" spans="1:14" ht="20.100000000000001" customHeight="1">
      <c r="A585" s="87">
        <f>IF(biasa1[[#This Row],[JUMLAH]]&gt;0,COUNT(A$3:$A584)+1,"")</f>
        <v>575</v>
      </c>
      <c r="B585" s="88" t="s">
        <v>558</v>
      </c>
      <c r="C585" s="87">
        <f>IF(biasa1[[#This Row],[BARU]]="",biasa1[[#This Row],[JUMLAH AWAL]],biasa1[[#This Row],[BARU]])</f>
        <v>9</v>
      </c>
      <c r="D585" s="87" t="s">
        <v>415</v>
      </c>
      <c r="E585" s="87">
        <v>9</v>
      </c>
      <c r="F585" s="87"/>
      <c r="G5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5" s="90"/>
      <c r="I5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5" s="91">
        <f>LOOKUP(ROW(K585)-ROWS($K$1:$K$3),biasa1[NO])</f>
        <v>582</v>
      </c>
      <c r="L585" s="77" t="str">
        <f>LOOKUP(biasa2[[#This Row],[NO]],biasa1[NO],biasa1[NAMA])</f>
        <v>Bp Top 5559</v>
      </c>
      <c r="M585" s="91">
        <f>LOOKUP(biasa2[[#This Row],[NO]],biasa1[NO],biasa1[JUMLAH])</f>
        <v>2</v>
      </c>
      <c r="N585" s="91" t="str">
        <f>LOOKUP(biasa2[[#This Row],[NO]],biasa1[NO],biasa1[SATUAN])</f>
        <v>48 box</v>
      </c>
    </row>
    <row r="586" spans="1:14" ht="20.100000000000001" customHeight="1">
      <c r="A586" s="87">
        <f>IF(biasa1[[#This Row],[JUMLAH]]&gt;0,COUNT(A$3:$A585)+1,"")</f>
        <v>576</v>
      </c>
      <c r="B586" s="88" t="s">
        <v>559</v>
      </c>
      <c r="C586" s="87">
        <f>IF(biasa1[[#This Row],[BARU]]="",biasa1[[#This Row],[JUMLAH AWAL]],biasa1[[#This Row],[BARU]])</f>
        <v>11</v>
      </c>
      <c r="D586" s="87" t="s">
        <v>415</v>
      </c>
      <c r="E586" s="87">
        <v>11</v>
      </c>
      <c r="F586" s="87"/>
      <c r="G5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6" s="90"/>
      <c r="I5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6" s="91">
        <f>LOOKUP(ROW(K586)-ROWS($K$1:$K$3),biasa1[NO])</f>
        <v>583</v>
      </c>
      <c r="L586" s="77" t="str">
        <f>LOOKUP(biasa2[[#This Row],[NO]],biasa1[NO],biasa1[NAMA])</f>
        <v>Bp Trix 150</v>
      </c>
      <c r="M586" s="91">
        <f>LOOKUP(biasa2[[#This Row],[NO]],biasa1[NO],biasa1[JUMLAH])</f>
        <v>2</v>
      </c>
      <c r="N586" s="91" t="str">
        <f>LOOKUP(biasa2[[#This Row],[NO]],biasa1[NO],biasa1[SATUAN])</f>
        <v>192 ls</v>
      </c>
    </row>
    <row r="587" spans="1:14" ht="20.100000000000001" customHeight="1">
      <c r="A587" s="87">
        <f>IF(biasa1[[#This Row],[JUMLAH]]&gt;0,COUNT(A$3:$A586)+1,"")</f>
        <v>577</v>
      </c>
      <c r="B587" s="93" t="s">
        <v>2662</v>
      </c>
      <c r="C587" s="94">
        <f>IF(biasa1[[#This Row],[BARU]]="",biasa1[[#This Row],[JUMLAH AWAL]],biasa1[[#This Row],[BARU]])</f>
        <v>7</v>
      </c>
      <c r="D587" s="94" t="s">
        <v>36</v>
      </c>
      <c r="E587" s="94">
        <v>7</v>
      </c>
      <c r="F587" s="87"/>
      <c r="G5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7" s="90"/>
      <c r="I5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7" s="91">
        <f>LOOKUP(ROW(K587)-ROWS($K$1:$K$3),biasa1[NO])</f>
        <v>584</v>
      </c>
      <c r="L587" s="77" t="str">
        <f>LOOKUP(biasa2[[#This Row],[NO]],biasa1[NO],biasa1[NAMA])</f>
        <v xml:space="preserve">Bp TT senter 6014 smurf </v>
      </c>
      <c r="M587" s="91">
        <f>LOOKUP(biasa2[[#This Row],[NO]],biasa1[NO],biasa1[JUMLAH])</f>
        <v>2</v>
      </c>
      <c r="N587" s="91" t="str">
        <f>LOOKUP(biasa2[[#This Row],[NO]],biasa1[NO],biasa1[SATUAN])</f>
        <v>72 ls</v>
      </c>
    </row>
    <row r="588" spans="1:14" ht="20.100000000000001" customHeight="1">
      <c r="A588" s="87">
        <f>IF(biasa1[[#This Row],[JUMLAH]]&gt;0,COUNT(A$3:$A587)+1,"")</f>
        <v>578</v>
      </c>
      <c r="B588" s="93" t="s">
        <v>2663</v>
      </c>
      <c r="C588" s="94">
        <f>IF(biasa1[[#This Row],[BARU]]="",biasa1[[#This Row],[JUMLAH AWAL]],biasa1[[#This Row],[BARU]])</f>
        <v>1</v>
      </c>
      <c r="D588" s="94" t="s">
        <v>36</v>
      </c>
      <c r="E588" s="94">
        <v>1</v>
      </c>
      <c r="F588" s="87"/>
      <c r="G5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8" s="90"/>
      <c r="I5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8" s="91">
        <f>LOOKUP(ROW(K588)-ROWS($K$1:$K$3),biasa1[NO])</f>
        <v>585</v>
      </c>
      <c r="L588" s="77" t="str">
        <f>LOOKUP(biasa2[[#This Row],[NO]],biasa1[NO],biasa1[NAMA])</f>
        <v>Bp TX 152</v>
      </c>
      <c r="M588" s="91">
        <f>LOOKUP(biasa2[[#This Row],[NO]],biasa1[NO],biasa1[JUMLAH])</f>
        <v>4</v>
      </c>
      <c r="N588" s="91" t="str">
        <f>LOOKUP(biasa2[[#This Row],[NO]],biasa1[NO],biasa1[SATUAN])</f>
        <v>192 ls</v>
      </c>
    </row>
    <row r="589" spans="1:14" ht="20.100000000000001" customHeight="1">
      <c r="A589" s="87">
        <f>IF(biasa1[[#This Row],[JUMLAH]]&gt;0,COUNT(A$3:$A588)+1,"")</f>
        <v>579</v>
      </c>
      <c r="B589" s="88" t="s">
        <v>560</v>
      </c>
      <c r="C589" s="87">
        <f>IF(biasa1[[#This Row],[BARU]]="",biasa1[[#This Row],[JUMLAH AWAL]],biasa1[[#This Row],[BARU]])</f>
        <v>6</v>
      </c>
      <c r="D589" s="87" t="s">
        <v>114</v>
      </c>
      <c r="E589" s="87">
        <v>6</v>
      </c>
      <c r="F589" s="87"/>
      <c r="G5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9" s="90"/>
      <c r="I5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9" s="91">
        <f>LOOKUP(ROW(K589)-ROWS($K$1:$K$3),biasa1[NO])</f>
        <v>586</v>
      </c>
      <c r="L589" s="77" t="str">
        <f>LOOKUP(biasa2[[#This Row],[NO]],biasa1[NO],biasa1[NAMA])</f>
        <v>Bp Tylo F271 Fountainmarmer</v>
      </c>
      <c r="M589" s="91">
        <f>LOOKUP(biasa2[[#This Row],[NO]],biasa1[NO],biasa1[JUMLAH])</f>
        <v>6</v>
      </c>
      <c r="N589" s="91" t="str">
        <f>LOOKUP(biasa2[[#This Row],[NO]],biasa1[NO],biasa1[SATUAN])</f>
        <v>50 ls</v>
      </c>
    </row>
    <row r="590" spans="1:14" ht="20.100000000000001" customHeight="1">
      <c r="A590" s="87" t="str">
        <f>IF(biasa1[[#This Row],[JUMLAH]]&gt;0,COUNT(A$3:$A589)+1,"")</f>
        <v/>
      </c>
      <c r="B590" s="93" t="s">
        <v>2664</v>
      </c>
      <c r="C590" s="94">
        <f>IF(biasa1[[#This Row],[BARU]]="",biasa1[[#This Row],[JUMLAH AWAL]],biasa1[[#This Row],[BARU]])</f>
        <v>0</v>
      </c>
      <c r="D590" s="94" t="s">
        <v>114</v>
      </c>
      <c r="E590" s="94">
        <v>0</v>
      </c>
      <c r="F590" s="87"/>
      <c r="G5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0" s="90"/>
      <c r="I5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0" s="91">
        <f>LOOKUP(ROW(K590)-ROWS($K$1:$K$3),biasa1[NO])</f>
        <v>587</v>
      </c>
      <c r="L590" s="77" t="str">
        <f>LOOKUP(biasa2[[#This Row],[NO]],biasa1[NO],biasa1[NAMA])</f>
        <v>Bp USA TP</v>
      </c>
      <c r="M590" s="91">
        <f>LOOKUP(biasa2[[#This Row],[NO]],biasa1[NO],biasa1[JUMLAH])</f>
        <v>4</v>
      </c>
      <c r="N590" s="91" t="str">
        <f>LOOKUP(biasa2[[#This Row],[NO]],biasa1[NO],biasa1[SATUAN])</f>
        <v>100 ls</v>
      </c>
    </row>
    <row r="591" spans="1:14" ht="20.100000000000001" customHeight="1">
      <c r="A591" s="87" t="str">
        <f>IF(biasa1[[#This Row],[JUMLAH]]&gt;0,COUNT(A$3:$A590)+1,"")</f>
        <v/>
      </c>
      <c r="B591" s="93" t="s">
        <v>2665</v>
      </c>
      <c r="C591" s="94">
        <f>IF(biasa1[[#This Row],[BARU]]="",biasa1[[#This Row],[JUMLAH AWAL]],biasa1[[#This Row],[BARU]])</f>
        <v>0</v>
      </c>
      <c r="D591" s="94" t="s">
        <v>114</v>
      </c>
      <c r="E591" s="94">
        <v>0</v>
      </c>
      <c r="F591" s="87"/>
      <c r="G5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1" s="90"/>
      <c r="I5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1" s="91">
        <f>LOOKUP(ROW(K591)-ROWS($K$1:$K$3),biasa1[NO])</f>
        <v>588</v>
      </c>
      <c r="L591" s="77" t="str">
        <f>LOOKUP(biasa2[[#This Row],[NO]],biasa1[NO],biasa1[NAMA])</f>
        <v>Bp Vanco Gp 559 B</v>
      </c>
      <c r="M591" s="91">
        <f>LOOKUP(biasa2[[#This Row],[NO]],biasa1[NO],biasa1[JUMLAH])</f>
        <v>1</v>
      </c>
      <c r="N591" s="91" t="str">
        <f>LOOKUP(biasa2[[#This Row],[NO]],biasa1[NO],biasa1[SATUAN])</f>
        <v>144 ls</v>
      </c>
    </row>
    <row r="592" spans="1:14" ht="20.100000000000001" customHeight="1">
      <c r="A592" s="87">
        <f>IF(biasa1[[#This Row],[JUMLAH]]&gt;0,COUNT(A$3:$A591)+1,"")</f>
        <v>580</v>
      </c>
      <c r="B592" s="93" t="s">
        <v>2831</v>
      </c>
      <c r="C592" s="94">
        <f>IF(biasa1[[#This Row],[BARU]]="",biasa1[[#This Row],[JUMLAH AWAL]],biasa1[[#This Row],[BARU]])</f>
        <v>1</v>
      </c>
      <c r="D592" s="94" t="s">
        <v>114</v>
      </c>
      <c r="E592" s="94">
        <v>1</v>
      </c>
      <c r="F592" s="87"/>
      <c r="G5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2" s="90"/>
      <c r="I5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2" s="91">
        <f>LOOKUP(ROW(K592)-ROWS($K$1:$K$3),biasa1[NO])</f>
        <v>589</v>
      </c>
      <c r="L592" s="77" t="str">
        <f>LOOKUP(biasa2[[#This Row],[NO]],biasa1[NO],biasa1[NAMA])</f>
        <v>Bp VC 1500 metallik</v>
      </c>
      <c r="M592" s="91">
        <f>LOOKUP(biasa2[[#This Row],[NO]],biasa1[NO],biasa1[JUMLAH])</f>
        <v>1</v>
      </c>
      <c r="N592" s="91" t="str">
        <f>LOOKUP(biasa2[[#This Row],[NO]],biasa1[NO],biasa1[SATUAN])</f>
        <v>192 ls</v>
      </c>
    </row>
    <row r="593" spans="1:14" ht="20.100000000000001" customHeight="1">
      <c r="A593" s="87" t="str">
        <f>IF(biasa1[[#This Row],[JUMLAH]]&gt;0,COUNT(A$3:$A592)+1,"")</f>
        <v/>
      </c>
      <c r="B593" s="93" t="s">
        <v>2666</v>
      </c>
      <c r="C593" s="94">
        <f>IF(biasa1[[#This Row],[BARU]]="",biasa1[[#This Row],[JUMLAH AWAL]],biasa1[[#This Row],[BARU]])</f>
        <v>0</v>
      </c>
      <c r="D593" s="94" t="s">
        <v>114</v>
      </c>
      <c r="E593" s="94">
        <v>0</v>
      </c>
      <c r="F593" s="87"/>
      <c r="G5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3" s="90"/>
      <c r="I5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3" s="91">
        <f>LOOKUP(ROW(K593)-ROWS($K$1:$K$3),biasa1[NO])</f>
        <v>590</v>
      </c>
      <c r="L593" s="77" t="str">
        <f>LOOKUP(biasa2[[#This Row],[NO]],biasa1[NO],biasa1[NAMA])</f>
        <v>Bp VC 529 A 200 Vanco</v>
      </c>
      <c r="M593" s="91">
        <f>LOOKUP(biasa2[[#This Row],[NO]],biasa1[NO],biasa1[JUMLAH])</f>
        <v>6</v>
      </c>
      <c r="N593" s="91" t="str">
        <f>LOOKUP(biasa2[[#This Row],[NO]],biasa1[NO],biasa1[SATUAN])</f>
        <v>144 ls</v>
      </c>
    </row>
    <row r="594" spans="1:14" ht="20.100000000000001" customHeight="1">
      <c r="A594" s="87" t="str">
        <f>IF(biasa1[[#This Row],[JUMLAH]]&gt;0,COUNT(A$3:$A593)+1,"")</f>
        <v/>
      </c>
      <c r="B594" s="93" t="s">
        <v>2667</v>
      </c>
      <c r="C594" s="94">
        <f>IF(biasa1[[#This Row],[BARU]]="",biasa1[[#This Row],[JUMLAH AWAL]],biasa1[[#This Row],[BARU]])</f>
        <v>0</v>
      </c>
      <c r="D594" s="94" t="s">
        <v>114</v>
      </c>
      <c r="E594" s="94">
        <v>0</v>
      </c>
      <c r="F594" s="87"/>
      <c r="G5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4" s="90"/>
      <c r="I5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4" s="91">
        <f>LOOKUP(ROW(K594)-ROWS($K$1:$K$3),biasa1[NO])</f>
        <v>591</v>
      </c>
      <c r="L594" s="77" t="str">
        <f>LOOKUP(biasa2[[#This Row],[NO]],biasa1[NO],biasa1[NAMA])</f>
        <v>Bp VC 600 SegiEmpat batik</v>
      </c>
      <c r="M594" s="91">
        <f>LOOKUP(biasa2[[#This Row],[NO]],biasa1[NO],biasa1[JUMLAH])</f>
        <v>2</v>
      </c>
      <c r="N594" s="91" t="str">
        <f>LOOKUP(biasa2[[#This Row],[NO]],biasa1[NO],biasa1[SATUAN])</f>
        <v>144 ls</v>
      </c>
    </row>
    <row r="595" spans="1:14" ht="20.100000000000001" customHeight="1">
      <c r="A595" s="87">
        <f>IF(biasa1[[#This Row],[JUMLAH]]&gt;0,COUNT(A$3:$A594)+1,"")</f>
        <v>581</v>
      </c>
      <c r="B595" s="88" t="s">
        <v>561</v>
      </c>
      <c r="C595" s="87">
        <f>IF(biasa1[[#This Row],[BARU]]="",biasa1[[#This Row],[JUMLAH AWAL]],biasa1[[#This Row],[BARU]])</f>
        <v>2</v>
      </c>
      <c r="D595" s="87" t="s">
        <v>562</v>
      </c>
      <c r="E595" s="87">
        <v>2</v>
      </c>
      <c r="F595" s="87"/>
      <c r="G5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5" s="90"/>
      <c r="I5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5" s="91">
        <f>LOOKUP(ROW(K595)-ROWS($K$1:$K$3),biasa1[NO])</f>
        <v>592</v>
      </c>
      <c r="L595" s="77" t="str">
        <f>LOOKUP(biasa2[[#This Row],[NO]],biasa1[NO],biasa1[NAMA])</f>
        <v>Bp Vtro 213 BT 21</v>
      </c>
      <c r="M595" s="91">
        <f>LOOKUP(biasa2[[#This Row],[NO]],biasa1[NO],biasa1[JUMLAH])</f>
        <v>12</v>
      </c>
      <c r="N595" s="91" t="str">
        <f>LOOKUP(biasa2[[#This Row],[NO]],biasa1[NO],biasa1[SATUAN])</f>
        <v>144 ls</v>
      </c>
    </row>
    <row r="596" spans="1:14" ht="20.100000000000001" customHeight="1">
      <c r="A596" s="87">
        <f>IF(biasa1[[#This Row],[JUMLAH]]&gt;0,COUNT(A$3:$A595)+1,"")</f>
        <v>582</v>
      </c>
      <c r="B596" s="88" t="s">
        <v>561</v>
      </c>
      <c r="C596" s="87">
        <f>IF(biasa1[[#This Row],[BARU]]="",biasa1[[#This Row],[JUMLAH AWAL]],biasa1[[#This Row],[BARU]])</f>
        <v>2</v>
      </c>
      <c r="D596" s="87" t="s">
        <v>103</v>
      </c>
      <c r="E596" s="87">
        <v>2</v>
      </c>
      <c r="F596" s="87"/>
      <c r="G5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6" s="90"/>
      <c r="I5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6" s="91">
        <f>LOOKUP(ROW(K596)-ROWS($K$1:$K$3),biasa1[NO])</f>
        <v>593</v>
      </c>
      <c r="L596" s="77" t="str">
        <f>LOOKUP(biasa2[[#This Row],[NO]],biasa1[NO],biasa1[NAMA])</f>
        <v>Bp Vtro 220 BTS</v>
      </c>
      <c r="M596" s="91">
        <f>LOOKUP(biasa2[[#This Row],[NO]],biasa1[NO],biasa1[JUMLAH])</f>
        <v>19</v>
      </c>
      <c r="N596" s="91" t="str">
        <f>LOOKUP(biasa2[[#This Row],[NO]],biasa1[NO],biasa1[SATUAN])</f>
        <v>144 ls</v>
      </c>
    </row>
    <row r="597" spans="1:14" ht="20.100000000000001" customHeight="1">
      <c r="A597" s="87">
        <f>IF(biasa1[[#This Row],[JUMLAH]]&gt;0,COUNT(A$3:$A596)+1,"")</f>
        <v>583</v>
      </c>
      <c r="B597" s="88" t="s">
        <v>563</v>
      </c>
      <c r="C597" s="87">
        <f>IF(biasa1[[#This Row],[BARU]]="",biasa1[[#This Row],[JUMLAH AWAL]],biasa1[[#This Row],[BARU]])</f>
        <v>2</v>
      </c>
      <c r="D597" s="87" t="s">
        <v>427</v>
      </c>
      <c r="E597" s="87">
        <v>2</v>
      </c>
      <c r="F597" s="87"/>
      <c r="G5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7" s="90"/>
      <c r="I5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7" s="91">
        <f>LOOKUP(ROW(K597)-ROWS($K$1:$K$3),biasa1[NO])</f>
        <v>594</v>
      </c>
      <c r="L597" s="77" t="str">
        <f>LOOKUP(biasa2[[#This Row],[NO]],biasa1[NO],biasa1[NAMA])</f>
        <v>Bp Vtro 223 BTS</v>
      </c>
      <c r="M597" s="91">
        <f>LOOKUP(biasa2[[#This Row],[NO]],biasa1[NO],biasa1[JUMLAH])</f>
        <v>17</v>
      </c>
      <c r="N597" s="91" t="str">
        <f>LOOKUP(biasa2[[#This Row],[NO]],biasa1[NO],biasa1[SATUAN])</f>
        <v>144 ls</v>
      </c>
    </row>
    <row r="598" spans="1:14" ht="20.100000000000001" customHeight="1">
      <c r="A598" s="87">
        <f>IF(biasa1[[#This Row],[JUMLAH]]&gt;0,COUNT(A$3:$A597)+1,"")</f>
        <v>584</v>
      </c>
      <c r="B598" s="88" t="s">
        <v>564</v>
      </c>
      <c r="C598" s="87">
        <f>IF(biasa1[[#This Row],[BARU]]="",biasa1[[#This Row],[JUMLAH AWAL]],biasa1[[#This Row],[BARU]])</f>
        <v>2</v>
      </c>
      <c r="D598" s="87" t="s">
        <v>221</v>
      </c>
      <c r="E598" s="87">
        <v>2</v>
      </c>
      <c r="F598" s="87"/>
      <c r="G5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8" s="90"/>
      <c r="I5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8" s="91">
        <f>LOOKUP(ROW(K598)-ROWS($K$1:$K$3),biasa1[NO])</f>
        <v>595</v>
      </c>
      <c r="L598" s="77" t="str">
        <f>LOOKUP(biasa2[[#This Row],[NO]],biasa1[NO],biasa1[NAMA])</f>
        <v>Bp Weiyada E 681</v>
      </c>
      <c r="M598" s="91">
        <f>LOOKUP(biasa2[[#This Row],[NO]],biasa1[NO],biasa1[JUMLAH])</f>
        <v>2</v>
      </c>
      <c r="N598" s="91" t="str">
        <f>LOOKUP(biasa2[[#This Row],[NO]],biasa1[NO],biasa1[SATUAN])</f>
        <v>96 ls</v>
      </c>
    </row>
    <row r="599" spans="1:14" ht="20.100000000000001" customHeight="1">
      <c r="A599" s="87">
        <f>IF(biasa1[[#This Row],[JUMLAH]]&gt;0,COUNT(A$3:$A598)+1,"")</f>
        <v>585</v>
      </c>
      <c r="B599" s="88" t="s">
        <v>565</v>
      </c>
      <c r="C599" s="87">
        <f>IF(biasa1[[#This Row],[BARU]]="",biasa1[[#This Row],[JUMLAH AWAL]],biasa1[[#This Row],[BARU]])</f>
        <v>4</v>
      </c>
      <c r="D599" s="87" t="s">
        <v>427</v>
      </c>
      <c r="E599" s="87">
        <v>4</v>
      </c>
      <c r="F599" s="87"/>
      <c r="G5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9" s="90"/>
      <c r="I5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9" s="91">
        <f>LOOKUP(ROW(K599)-ROWS($K$1:$K$3),biasa1[NO])</f>
        <v>596</v>
      </c>
      <c r="L599" s="77" t="str">
        <f>LOOKUP(biasa2[[#This Row],[NO]],biasa1[NO],biasa1[NAMA])</f>
        <v>Bp WR Gp 112s 12w</v>
      </c>
      <c r="M599" s="91">
        <f>LOOKUP(biasa2[[#This Row],[NO]],biasa1[NO],biasa1[JUMLAH])</f>
        <v>1</v>
      </c>
      <c r="N599" s="91" t="str">
        <f>LOOKUP(biasa2[[#This Row],[NO]],biasa1[NO],biasa1[SATUAN])</f>
        <v>160 set</v>
      </c>
    </row>
    <row r="600" spans="1:14" ht="20.100000000000001" customHeight="1">
      <c r="A600" s="87">
        <f>IF(biasa1[[#This Row],[JUMLAH]]&gt;0,COUNT(A$3:$A599)+1,"")</f>
        <v>586</v>
      </c>
      <c r="B600" s="88" t="s">
        <v>566</v>
      </c>
      <c r="C600" s="87">
        <f>IF(biasa1[[#This Row],[BARU]]="",biasa1[[#This Row],[JUMLAH AWAL]],biasa1[[#This Row],[BARU]])</f>
        <v>6</v>
      </c>
      <c r="D600" s="87" t="s">
        <v>27</v>
      </c>
      <c r="E600" s="87">
        <v>6</v>
      </c>
      <c r="F600" s="87"/>
      <c r="G6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0" s="90"/>
      <c r="I6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0" s="91">
        <f>LOOKUP(ROW(K600)-ROWS($K$1:$K$3),biasa1[NO])</f>
        <v>597</v>
      </c>
      <c r="L600" s="77" t="str">
        <f>LOOKUP(biasa2[[#This Row],[NO]],biasa1[NO],biasa1[NAMA])</f>
        <v>Bp XD 061H/ 5w+mech</v>
      </c>
      <c r="M600" s="91">
        <f>LOOKUP(biasa2[[#This Row],[NO]],biasa1[NO],biasa1[JUMLAH])</f>
        <v>1</v>
      </c>
      <c r="N600" s="91" t="str">
        <f>LOOKUP(biasa2[[#This Row],[NO]],biasa1[NO],biasa1[SATUAN])</f>
        <v>1296 pc</v>
      </c>
    </row>
    <row r="601" spans="1:14" ht="20.100000000000001" customHeight="1">
      <c r="A601" s="87">
        <f>IF(biasa1[[#This Row],[JUMLAH]]&gt;0,COUNT(A$3:$A600)+1,"")</f>
        <v>587</v>
      </c>
      <c r="B601" s="88" t="s">
        <v>567</v>
      </c>
      <c r="C601" s="87">
        <f>IF(biasa1[[#This Row],[BARU]]="",biasa1[[#This Row],[JUMLAH AWAL]],biasa1[[#This Row],[BARU]])</f>
        <v>4</v>
      </c>
      <c r="D601" s="87" t="s">
        <v>11</v>
      </c>
      <c r="E601" s="87">
        <v>4</v>
      </c>
      <c r="F601" s="87"/>
      <c r="G6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1" s="90"/>
      <c r="I6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1" s="91">
        <f>LOOKUP(ROW(K601)-ROWS($K$1:$K$3),biasa1[NO])</f>
        <v>598</v>
      </c>
      <c r="L601" s="77" t="str">
        <f>LOOKUP(biasa2[[#This Row],[NO]],biasa1[NO],biasa1[NAMA])</f>
        <v>Bp XD 070 B10/ 3w</v>
      </c>
      <c r="M601" s="91">
        <f>LOOKUP(biasa2[[#This Row],[NO]],biasa1[NO],biasa1[JUMLAH])</f>
        <v>3</v>
      </c>
      <c r="N601" s="91" t="str">
        <f>LOOKUP(biasa2[[#This Row],[NO]],biasa1[NO],biasa1[SATUAN])</f>
        <v>144 ls</v>
      </c>
    </row>
    <row r="602" spans="1:14" ht="20.100000000000001" customHeight="1">
      <c r="A602" s="87">
        <f>IF(biasa1[[#This Row],[JUMLAH]]&gt;0,COUNT(A$3:$A601)+1,"")</f>
        <v>588</v>
      </c>
      <c r="B602" s="88" t="s">
        <v>568</v>
      </c>
      <c r="C602" s="87">
        <f>IF(biasa1[[#This Row],[BARU]]="",biasa1[[#This Row],[JUMLAH AWAL]],biasa1[[#This Row],[BARU]])</f>
        <v>1</v>
      </c>
      <c r="D602" s="87" t="s">
        <v>114</v>
      </c>
      <c r="E602" s="87">
        <v>1</v>
      </c>
      <c r="F602" s="87"/>
      <c r="G6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2" s="90"/>
      <c r="I6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2" s="91">
        <f>LOOKUP(ROW(K602)-ROWS($K$1:$K$3),biasa1[NO])</f>
        <v>599</v>
      </c>
      <c r="L602" s="77" t="str">
        <f>LOOKUP(biasa2[[#This Row],[NO]],biasa1[NO],biasa1[NAMA])</f>
        <v>Bp XDM 3017</v>
      </c>
      <c r="M602" s="91">
        <f>LOOKUP(biasa2[[#This Row],[NO]],biasa1[NO],biasa1[JUMLAH])</f>
        <v>2</v>
      </c>
      <c r="N602" s="91" t="str">
        <f>LOOKUP(biasa2[[#This Row],[NO]],biasa1[NO],biasa1[SATUAN])</f>
        <v>144 ls</v>
      </c>
    </row>
    <row r="603" spans="1:14" ht="20.100000000000001" customHeight="1">
      <c r="A603" s="87">
        <f>IF(biasa1[[#This Row],[JUMLAH]]&gt;0,COUNT(A$3:$A602)+1,"")</f>
        <v>589</v>
      </c>
      <c r="B603" s="88" t="s">
        <v>569</v>
      </c>
      <c r="C603" s="87">
        <f>IF(biasa1[[#This Row],[BARU]]="",biasa1[[#This Row],[JUMLAH AWAL]],biasa1[[#This Row],[BARU]])</f>
        <v>1</v>
      </c>
      <c r="D603" s="87" t="s">
        <v>427</v>
      </c>
      <c r="E603" s="87">
        <v>1</v>
      </c>
      <c r="F603" s="87"/>
      <c r="G6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3" s="90"/>
      <c r="I6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3" s="91">
        <f>LOOKUP(ROW(K603)-ROWS($K$1:$K$3),biasa1[NO])</f>
        <v>600</v>
      </c>
      <c r="L603" s="77" t="str">
        <f>LOOKUP(biasa2[[#This Row],[NO]],biasa1[NO],biasa1[NAMA])</f>
        <v>Bp XDM 3155</v>
      </c>
      <c r="M603" s="91">
        <f>LOOKUP(biasa2[[#This Row],[NO]],biasa1[NO],biasa1[JUMLAH])</f>
        <v>2</v>
      </c>
      <c r="N603" s="91" t="str">
        <f>LOOKUP(biasa2[[#This Row],[NO]],biasa1[NO],biasa1[SATUAN])</f>
        <v>144 ls</v>
      </c>
    </row>
    <row r="604" spans="1:14" ht="20.100000000000001" customHeight="1">
      <c r="A604" s="87">
        <f>IF(biasa1[[#This Row],[JUMLAH]]&gt;0,COUNT(A$3:$A603)+1,"")</f>
        <v>590</v>
      </c>
      <c r="B604" s="88" t="s">
        <v>570</v>
      </c>
      <c r="C604" s="87">
        <f>IF(biasa1[[#This Row],[BARU]]="",biasa1[[#This Row],[JUMLAH AWAL]],biasa1[[#This Row],[BARU]])</f>
        <v>6</v>
      </c>
      <c r="D604" s="87" t="s">
        <v>114</v>
      </c>
      <c r="E604" s="87">
        <v>6</v>
      </c>
      <c r="F604" s="87"/>
      <c r="G6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4" s="90"/>
      <c r="I6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4" s="91">
        <f>LOOKUP(ROW(K604)-ROWS($K$1:$K$3),biasa1[NO])</f>
        <v>601</v>
      </c>
      <c r="L604" s="77" t="str">
        <f>LOOKUP(biasa2[[#This Row],[NO]],biasa1[NO],biasa1[NAMA])</f>
        <v>Bp XDM 860</v>
      </c>
      <c r="M604" s="91">
        <f>LOOKUP(biasa2[[#This Row],[NO]],biasa1[NO],biasa1[JUMLAH])</f>
        <v>1</v>
      </c>
      <c r="N604" s="91" t="str">
        <f>LOOKUP(biasa2[[#This Row],[NO]],biasa1[NO],biasa1[SATUAN])</f>
        <v>40 ls</v>
      </c>
    </row>
    <row r="605" spans="1:14" ht="20.100000000000001" customHeight="1">
      <c r="A605" s="87">
        <f>IF(biasa1[[#This Row],[JUMLAH]]&gt;0,COUNT(A$3:$A604)+1,"")</f>
        <v>591</v>
      </c>
      <c r="B605" s="88" t="s">
        <v>2668</v>
      </c>
      <c r="C605" s="87">
        <f>IF(biasa1[[#This Row],[BARU]]="",biasa1[[#This Row],[JUMLAH AWAL]],biasa1[[#This Row],[BARU]])</f>
        <v>2</v>
      </c>
      <c r="D605" s="87" t="s">
        <v>114</v>
      </c>
      <c r="E605" s="87">
        <v>2</v>
      </c>
      <c r="F605" s="87"/>
      <c r="G6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5" s="90"/>
      <c r="I6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5" s="91">
        <f>LOOKUP(ROW(K605)-ROWS($K$1:$K$3),biasa1[NO])</f>
        <v>602</v>
      </c>
      <c r="L605" s="77" t="str">
        <f>LOOKUP(biasa2[[#This Row],[NO]],biasa1[NO],biasa1[NAMA])</f>
        <v>Bp XDM Fancy 3124(1)/ 3125(1)</v>
      </c>
      <c r="M605" s="91">
        <f>LOOKUP(biasa2[[#This Row],[NO]],biasa1[NO],biasa1[JUMLAH])</f>
        <v>2</v>
      </c>
      <c r="N605" s="91" t="str">
        <f>LOOKUP(biasa2[[#This Row],[NO]],biasa1[NO],biasa1[SATUAN])</f>
        <v>180 ls</v>
      </c>
    </row>
    <row r="606" spans="1:14" ht="20.100000000000001" customHeight="1">
      <c r="A606" s="87">
        <f>IF(biasa1[[#This Row],[JUMLAH]]&gt;0,COUNT(A$3:$A605)+1,"")</f>
        <v>592</v>
      </c>
      <c r="B606" s="93" t="s">
        <v>2669</v>
      </c>
      <c r="C606" s="94">
        <f>IF(biasa1[[#This Row],[BARU]]="",biasa1[[#This Row],[JUMLAH AWAL]],biasa1[[#This Row],[BARU]])</f>
        <v>12</v>
      </c>
      <c r="D606" s="94" t="s">
        <v>114</v>
      </c>
      <c r="E606" s="94">
        <v>12</v>
      </c>
      <c r="F606" s="87"/>
      <c r="G6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6" s="90"/>
      <c r="I6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6" s="91">
        <f>LOOKUP(ROW(K606)-ROWS($K$1:$K$3),biasa1[NO])</f>
        <v>603</v>
      </c>
      <c r="L606" s="77" t="str">
        <f>LOOKUP(biasa2[[#This Row],[NO]],biasa1[NO],biasa1[NAMA])</f>
        <v>Bp XDM Fancy 3126</v>
      </c>
      <c r="M606" s="91">
        <f>LOOKUP(biasa2[[#This Row],[NO]],biasa1[NO],biasa1[JUMLAH])</f>
        <v>3</v>
      </c>
      <c r="N606" s="91" t="str">
        <f>LOOKUP(biasa2[[#This Row],[NO]],biasa1[NO],biasa1[SATUAN])</f>
        <v>180 ls</v>
      </c>
    </row>
    <row r="607" spans="1:14" ht="20.100000000000001" customHeight="1">
      <c r="A607" s="87">
        <f>IF(biasa1[[#This Row],[JUMLAH]]&gt;0,COUNT(A$3:$A606)+1,"")</f>
        <v>593</v>
      </c>
      <c r="B607" s="93" t="s">
        <v>2670</v>
      </c>
      <c r="C607" s="94">
        <f>IF(biasa1[[#This Row],[BARU]]="",biasa1[[#This Row],[JUMLAH AWAL]],biasa1[[#This Row],[BARU]])</f>
        <v>19</v>
      </c>
      <c r="D607" s="94" t="s">
        <v>114</v>
      </c>
      <c r="E607" s="94">
        <v>19</v>
      </c>
      <c r="F607" s="87"/>
      <c r="G6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7" s="90"/>
      <c r="I6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7" s="91">
        <f>LOOKUP(ROW(K607)-ROWS($K$1:$K$3),biasa1[NO])</f>
        <v>604</v>
      </c>
      <c r="L607" s="77" t="str">
        <f>LOOKUP(biasa2[[#This Row],[NO]],biasa1[NO],biasa1[NAMA])</f>
        <v>Bp XDM Gp 3012(1)</v>
      </c>
      <c r="M607" s="91">
        <f>LOOKUP(biasa2[[#This Row],[NO]],biasa1[NO],biasa1[JUMLAH])</f>
        <v>1</v>
      </c>
      <c r="N607" s="91" t="str">
        <f>LOOKUP(biasa2[[#This Row],[NO]],biasa1[NO],biasa1[SATUAN])</f>
        <v>144 ls</v>
      </c>
    </row>
    <row r="608" spans="1:14" ht="20.100000000000001" customHeight="1">
      <c r="A608" s="87">
        <f>IF(biasa1[[#This Row],[JUMLAH]]&gt;0,COUNT(A$3:$A607)+1,"")</f>
        <v>594</v>
      </c>
      <c r="B608" s="93" t="s">
        <v>2671</v>
      </c>
      <c r="C608" s="94">
        <f>IF(biasa1[[#This Row],[BARU]]="",biasa1[[#This Row],[JUMLAH AWAL]],biasa1[[#This Row],[BARU]])</f>
        <v>17</v>
      </c>
      <c r="D608" s="94" t="s">
        <v>114</v>
      </c>
      <c r="E608" s="94">
        <v>17</v>
      </c>
      <c r="F608" s="87"/>
      <c r="G6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8" s="90"/>
      <c r="I6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8" s="91">
        <f>LOOKUP(ROW(K608)-ROWS($K$1:$K$3),biasa1[NO])</f>
        <v>605</v>
      </c>
      <c r="L608" s="77" t="str">
        <f>LOOKUP(biasa2[[#This Row],[NO]],biasa1[NO],biasa1[NAMA])</f>
        <v>Bp XDM GP 851</v>
      </c>
      <c r="M608" s="91">
        <f>LOOKUP(biasa2[[#This Row],[NO]],biasa1[NO],biasa1[JUMLAH])</f>
        <v>1</v>
      </c>
      <c r="N608" s="91" t="str">
        <f>LOOKUP(biasa2[[#This Row],[NO]],biasa1[NO],biasa1[SATUAN])</f>
        <v>40 ls</v>
      </c>
    </row>
    <row r="609" spans="1:14" ht="20.100000000000001" customHeight="1">
      <c r="A609" s="87" t="str">
        <f>IF(biasa1[[#This Row],[JUMLAH]]&gt;0,COUNT(A$3:$A608)+1,"")</f>
        <v/>
      </c>
      <c r="B609" s="93" t="s">
        <v>2672</v>
      </c>
      <c r="C609" s="94">
        <f>IF(biasa1[[#This Row],[BARU]]="",biasa1[[#This Row],[JUMLAH AWAL]],biasa1[[#This Row],[BARU]])</f>
        <v>0</v>
      </c>
      <c r="D609" s="94" t="s">
        <v>36</v>
      </c>
      <c r="E609" s="94">
        <v>0</v>
      </c>
      <c r="F609" s="87"/>
      <c r="G6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9" s="90"/>
      <c r="I6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9" s="91">
        <f>LOOKUP(ROW(K609)-ROWS($K$1:$K$3),biasa1[NO])</f>
        <v>606</v>
      </c>
      <c r="L609" s="77" t="str">
        <f>LOOKUP(biasa2[[#This Row],[NO]],biasa1[NO],biasa1[NAMA])</f>
        <v>Bp XDM P213</v>
      </c>
      <c r="M609" s="91">
        <f>LOOKUP(biasa2[[#This Row],[NO]],biasa1[NO],biasa1[JUMLAH])</f>
        <v>1</v>
      </c>
      <c r="N609" s="91" t="str">
        <f>LOOKUP(biasa2[[#This Row],[NO]],biasa1[NO],biasa1[SATUAN])</f>
        <v>144 ls</v>
      </c>
    </row>
    <row r="610" spans="1:14" ht="20.100000000000001" customHeight="1">
      <c r="A610" s="87">
        <f>IF(biasa1[[#This Row],[JUMLAH]]&gt;0,COUNT(A$3:$A609)+1,"")</f>
        <v>595</v>
      </c>
      <c r="B610" s="88" t="s">
        <v>571</v>
      </c>
      <c r="C610" s="87">
        <f>IF(biasa1[[#This Row],[BARU]]="",biasa1[[#This Row],[JUMLAH AWAL]],biasa1[[#This Row],[BARU]])</f>
        <v>2</v>
      </c>
      <c r="D610" s="87" t="s">
        <v>36</v>
      </c>
      <c r="E610" s="87">
        <v>2</v>
      </c>
      <c r="F610" s="87"/>
      <c r="G6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0" s="90"/>
      <c r="I6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0" s="91">
        <f>LOOKUP(ROW(K610)-ROWS($K$1:$K$3),biasa1[NO])</f>
        <v>607</v>
      </c>
      <c r="L610" s="77" t="str">
        <f>LOOKUP(biasa2[[#This Row],[NO]],biasa1[NO],biasa1[NAMA])</f>
        <v>Bp Y L1000 HK panjang 1x48</v>
      </c>
      <c r="M610" s="91">
        <f>LOOKUP(biasa2[[#This Row],[NO]],biasa1[NO],biasa1[JUMLAH])</f>
        <v>1</v>
      </c>
      <c r="N610" s="91" t="str">
        <f>LOOKUP(biasa2[[#This Row],[NO]],biasa1[NO],biasa1[SATUAN])</f>
        <v>36 box</v>
      </c>
    </row>
    <row r="611" spans="1:14" ht="20.100000000000001" customHeight="1">
      <c r="A611" s="87">
        <f>IF(biasa1[[#This Row],[JUMLAH]]&gt;0,COUNT(A$3:$A610)+1,"")</f>
        <v>596</v>
      </c>
      <c r="B611" s="88" t="s">
        <v>572</v>
      </c>
      <c r="C611" s="87">
        <f>IF(biasa1[[#This Row],[BARU]]="",biasa1[[#This Row],[JUMLAH AWAL]],biasa1[[#This Row],[BARU]])</f>
        <v>1</v>
      </c>
      <c r="D611" s="87" t="s">
        <v>490</v>
      </c>
      <c r="E611" s="87">
        <v>1</v>
      </c>
      <c r="F611" s="87"/>
      <c r="G6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1" s="90"/>
      <c r="I6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1" s="91">
        <f>LOOKUP(ROW(K611)-ROWS($K$1:$K$3),biasa1[NO])</f>
        <v>608</v>
      </c>
      <c r="L611" s="77" t="str">
        <f>LOOKUP(biasa2[[#This Row],[NO]],biasa1[NO],biasa1[NAMA])</f>
        <v>Bp Zhixin 2963</v>
      </c>
      <c r="M611" s="91">
        <f>LOOKUP(biasa2[[#This Row],[NO]],biasa1[NO],biasa1[JUMLAH])</f>
        <v>6</v>
      </c>
      <c r="N611" s="91" t="str">
        <f>LOOKUP(biasa2[[#This Row],[NO]],biasa1[NO],biasa1[SATUAN])</f>
        <v>120 ls</v>
      </c>
    </row>
    <row r="612" spans="1:14" ht="20.100000000000001" customHeight="1">
      <c r="A612" s="87">
        <f>IF(biasa1[[#This Row],[JUMLAH]]&gt;0,COUNT(A$3:$A611)+1,"")</f>
        <v>597</v>
      </c>
      <c r="B612" s="88" t="s">
        <v>573</v>
      </c>
      <c r="C612" s="87">
        <f>IF(biasa1[[#This Row],[BARU]]="",biasa1[[#This Row],[JUMLAH AWAL]],biasa1[[#This Row],[BARU]])</f>
        <v>1</v>
      </c>
      <c r="D612" s="87" t="s">
        <v>425</v>
      </c>
      <c r="E612" s="87">
        <v>1</v>
      </c>
      <c r="F612" s="87"/>
      <c r="G6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2" s="90"/>
      <c r="I6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2" s="91">
        <f>LOOKUP(ROW(K612)-ROWS($K$1:$K$3),biasa1[NO])</f>
        <v>609</v>
      </c>
      <c r="L612" s="77" t="str">
        <f>LOOKUP(biasa2[[#This Row],[NO]],biasa1[NO],biasa1[NAMA])</f>
        <v>Bp Zhixin 3050 (2)</v>
      </c>
      <c r="M612" s="91">
        <f>LOOKUP(biasa2[[#This Row],[NO]],biasa1[NO],biasa1[JUMLAH])</f>
        <v>1</v>
      </c>
      <c r="N612" s="91" t="str">
        <f>LOOKUP(biasa2[[#This Row],[NO]],biasa1[NO],biasa1[SATUAN])</f>
        <v>120 ls</v>
      </c>
    </row>
    <row r="613" spans="1:14" ht="20.100000000000001" customHeight="1">
      <c r="A613" s="87">
        <f>IF(biasa1[[#This Row],[JUMLAH]]&gt;0,COUNT(A$3:$A612)+1,"")</f>
        <v>598</v>
      </c>
      <c r="B613" s="88" t="s">
        <v>574</v>
      </c>
      <c r="C613" s="87">
        <f>IF(biasa1[[#This Row],[BARU]]="",biasa1[[#This Row],[JUMLAH AWAL]],biasa1[[#This Row],[BARU]])</f>
        <v>3</v>
      </c>
      <c r="D613" s="87" t="s">
        <v>114</v>
      </c>
      <c r="E613" s="87">
        <v>3</v>
      </c>
      <c r="F613" s="87"/>
      <c r="G6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3" s="90"/>
      <c r="I6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3" s="91">
        <f>LOOKUP(ROW(K613)-ROWS($K$1:$K$3),biasa1[NO])</f>
        <v>610</v>
      </c>
      <c r="L613" s="77" t="str">
        <f>LOOKUP(biasa2[[#This Row],[NO]],biasa1[NO],biasa1[NAMA])</f>
        <v>Bp Zhixin 3056 (4)/ 3057 (4)</v>
      </c>
      <c r="M613" s="91">
        <f>LOOKUP(biasa2[[#This Row],[NO]],biasa1[NO],biasa1[JUMLAH])</f>
        <v>8</v>
      </c>
      <c r="N613" s="91" t="str">
        <f>LOOKUP(biasa2[[#This Row],[NO]],biasa1[NO],biasa1[SATUAN])</f>
        <v>120 ls</v>
      </c>
    </row>
    <row r="614" spans="1:14" ht="20.100000000000001" customHeight="1">
      <c r="A614" s="87">
        <f>IF(biasa1[[#This Row],[JUMLAH]]&gt;0,COUNT(A$3:$A613)+1,"")</f>
        <v>599</v>
      </c>
      <c r="B614" s="88" t="s">
        <v>575</v>
      </c>
      <c r="C614" s="87">
        <f>IF(biasa1[[#This Row],[BARU]]="",biasa1[[#This Row],[JUMLAH AWAL]],biasa1[[#This Row],[BARU]])</f>
        <v>2</v>
      </c>
      <c r="D614" s="87" t="s">
        <v>114</v>
      </c>
      <c r="E614" s="87">
        <v>2</v>
      </c>
      <c r="F614" s="87"/>
      <c r="G6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4" s="90"/>
      <c r="I6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4" s="91">
        <f>LOOKUP(ROW(K614)-ROWS($K$1:$K$3),biasa1[NO])</f>
        <v>611</v>
      </c>
      <c r="L614" s="77" t="str">
        <f>LOOKUP(biasa2[[#This Row],[NO]],biasa1[NO],biasa1[NAMA])</f>
        <v>Bp Zhixin 3058 (4)/ 3051 (4)</v>
      </c>
      <c r="M614" s="91">
        <f>LOOKUP(biasa2[[#This Row],[NO]],biasa1[NO],biasa1[JUMLAH])</f>
        <v>8</v>
      </c>
      <c r="N614" s="91" t="str">
        <f>LOOKUP(biasa2[[#This Row],[NO]],biasa1[NO],biasa1[SATUAN])</f>
        <v>120 ls</v>
      </c>
    </row>
    <row r="615" spans="1:14" ht="20.100000000000001" customHeight="1">
      <c r="A615" s="87">
        <f>IF(biasa1[[#This Row],[JUMLAH]]&gt;0,COUNT(A$3:$A614)+1,"")</f>
        <v>600</v>
      </c>
      <c r="B615" s="88" t="s">
        <v>576</v>
      </c>
      <c r="C615" s="87">
        <f>IF(biasa1[[#This Row],[BARU]]="",biasa1[[#This Row],[JUMLAH AWAL]],biasa1[[#This Row],[BARU]])</f>
        <v>2</v>
      </c>
      <c r="D615" s="87" t="s">
        <v>114</v>
      </c>
      <c r="E615" s="87">
        <v>2</v>
      </c>
      <c r="F615" s="87"/>
      <c r="G6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5" s="90"/>
      <c r="I6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5" s="91">
        <f>LOOKUP(ROW(K615)-ROWS($K$1:$K$3),biasa1[NO])</f>
        <v>612</v>
      </c>
      <c r="L615" s="77" t="str">
        <f>LOOKUP(biasa2[[#This Row],[NO]],biasa1[NO],biasa1[NAMA])</f>
        <v>Bp Zhixin 3087 (3)/ 3066 (4)</v>
      </c>
      <c r="M615" s="91">
        <f>LOOKUP(biasa2[[#This Row],[NO]],biasa1[NO],biasa1[JUMLAH])</f>
        <v>7</v>
      </c>
      <c r="N615" s="91">
        <f>LOOKUP(biasa2[[#This Row],[NO]],biasa1[NO],biasa1[SATUAN])</f>
        <v>120</v>
      </c>
    </row>
    <row r="616" spans="1:14" ht="20.100000000000001" customHeight="1">
      <c r="A616" s="89">
        <f>IF(biasa1[[#This Row],[JUMLAH]]&gt;0,COUNT(A$3:$A615)+1,"")</f>
        <v>601</v>
      </c>
      <c r="B616" s="88" t="s">
        <v>3676</v>
      </c>
      <c r="C616" s="89">
        <f>IF(biasa1[[#This Row],[BARU]]="",biasa1[[#This Row],[JUMLAH AWAL]],biasa1[[#This Row],[BARU]])</f>
        <v>1</v>
      </c>
      <c r="D616" s="87" t="s">
        <v>72</v>
      </c>
      <c r="E616" s="87"/>
      <c r="F616" s="87">
        <v>1</v>
      </c>
      <c r="G616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</v>
      </c>
      <c r="H616" s="90"/>
      <c r="I6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616" s="91">
        <f>LOOKUP(ROW(K616)-ROWS($K$1:$K$3),biasa1[NO])</f>
        <v>613</v>
      </c>
      <c r="L616" s="77" t="str">
        <f>LOOKUP(biasa2[[#This Row],[NO]],biasa1[NO],biasa1[NAMA])</f>
        <v>Bp Zhixin 3088 (4)/ 3086 (3)</v>
      </c>
      <c r="M616" s="91">
        <f>LOOKUP(biasa2[[#This Row],[NO]],biasa1[NO],biasa1[JUMLAH])</f>
        <v>7</v>
      </c>
      <c r="N616" s="91" t="str">
        <f>LOOKUP(biasa2[[#This Row],[NO]],biasa1[NO],biasa1[SATUAN])</f>
        <v>120 ls</v>
      </c>
    </row>
    <row r="617" spans="1:14" ht="20.100000000000001" customHeight="1">
      <c r="A617" s="87">
        <f>IF(biasa1[[#This Row],[JUMLAH]]&gt;0,COUNT(A$3:$A616)+1,"")</f>
        <v>602</v>
      </c>
      <c r="B617" s="88" t="s">
        <v>577</v>
      </c>
      <c r="C617" s="87">
        <f>IF(biasa1[[#This Row],[BARU]]="",biasa1[[#This Row],[JUMLAH AWAL]],biasa1[[#This Row],[BARU]])</f>
        <v>2</v>
      </c>
      <c r="D617" s="87" t="s">
        <v>497</v>
      </c>
      <c r="E617" s="87">
        <v>2</v>
      </c>
      <c r="F617" s="87"/>
      <c r="G6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7" s="90"/>
      <c r="I6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7" s="91">
        <f>LOOKUP(ROW(K617)-ROWS($K$1:$K$3),biasa1[NO])</f>
        <v>614</v>
      </c>
      <c r="L617" s="77" t="str">
        <f>LOOKUP(biasa2[[#This Row],[NO]],biasa1[NO],biasa1[NAMA])</f>
        <v>Bp Zhixin 3090 (3)/ 3089 (2)</v>
      </c>
      <c r="M617" s="91">
        <f>LOOKUP(biasa2[[#This Row],[NO]],biasa1[NO],biasa1[JUMLAH])</f>
        <v>5</v>
      </c>
      <c r="N617" s="91" t="str">
        <f>LOOKUP(biasa2[[#This Row],[NO]],biasa1[NO],biasa1[SATUAN])</f>
        <v>120 ls</v>
      </c>
    </row>
    <row r="618" spans="1:14" ht="20.100000000000001" customHeight="1">
      <c r="A618" s="87">
        <f>IF(biasa1[[#This Row],[JUMLAH]]&gt;0,COUNT(A$3:$A617)+1,"")</f>
        <v>603</v>
      </c>
      <c r="B618" s="88" t="s">
        <v>578</v>
      </c>
      <c r="C618" s="87">
        <f>IF(biasa1[[#This Row],[BARU]]="",biasa1[[#This Row],[JUMLAH AWAL]],biasa1[[#This Row],[BARU]])</f>
        <v>3</v>
      </c>
      <c r="D618" s="87" t="s">
        <v>497</v>
      </c>
      <c r="E618" s="87">
        <v>3</v>
      </c>
      <c r="F618" s="87"/>
      <c r="G6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8" s="90"/>
      <c r="I6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8" s="91">
        <f>LOOKUP(ROW(K618)-ROWS($K$1:$K$3),biasa1[NO])</f>
        <v>615</v>
      </c>
      <c r="L618" s="77" t="str">
        <f>LOOKUP(biasa2[[#This Row],[NO]],biasa1[NO],biasa1[NAMA])</f>
        <v>Bp Zhixin ZH 101</v>
      </c>
      <c r="M618" s="91">
        <f>LOOKUP(biasa2[[#This Row],[NO]],biasa1[NO],biasa1[JUMLAH])</f>
        <v>24</v>
      </c>
      <c r="N618" s="91">
        <f>LOOKUP(biasa2[[#This Row],[NO]],biasa1[NO],biasa1[SATUAN])</f>
        <v>120</v>
      </c>
    </row>
    <row r="619" spans="1:14" ht="20.100000000000001" customHeight="1">
      <c r="A619" s="87">
        <f>IF(biasa1[[#This Row],[JUMLAH]]&gt;0,COUNT(A$3:$A618)+1,"")</f>
        <v>604</v>
      </c>
      <c r="B619" s="88" t="s">
        <v>579</v>
      </c>
      <c r="C619" s="87">
        <f>IF(biasa1[[#This Row],[BARU]]="",biasa1[[#This Row],[JUMLAH AWAL]],biasa1[[#This Row],[BARU]])</f>
        <v>1</v>
      </c>
      <c r="D619" s="87" t="s">
        <v>114</v>
      </c>
      <c r="E619" s="87">
        <v>1</v>
      </c>
      <c r="F619" s="87"/>
      <c r="G6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9" s="90"/>
      <c r="I6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9" s="91">
        <f>LOOKUP(ROW(K619)-ROWS($K$1:$K$3),biasa1[NO])</f>
        <v>616</v>
      </c>
      <c r="L619" s="77" t="str">
        <f>LOOKUP(biasa2[[#This Row],[NO]],biasa1[NO],biasa1[NAMA])</f>
        <v>Bp Zhixin ZH 102</v>
      </c>
      <c r="M619" s="91">
        <f>LOOKUP(biasa2[[#This Row],[NO]],biasa1[NO],biasa1[JUMLAH])</f>
        <v>29</v>
      </c>
      <c r="N619" s="91" t="str">
        <f>LOOKUP(biasa2[[#This Row],[NO]],biasa1[NO],biasa1[SATUAN])</f>
        <v>120 ls</v>
      </c>
    </row>
    <row r="620" spans="1:14" ht="20.100000000000001" customHeight="1">
      <c r="A620" s="89">
        <f>IF(biasa1[[#This Row],[JUMLAH]]&gt;0,COUNT(A$3:$A619)+1,"")</f>
        <v>605</v>
      </c>
      <c r="B620" s="88" t="s">
        <v>3675</v>
      </c>
      <c r="C620" s="89">
        <f>IF(biasa1[[#This Row],[BARU]]="",biasa1[[#This Row],[JUMLAH AWAL]],biasa1[[#This Row],[BARU]])</f>
        <v>1</v>
      </c>
      <c r="D620" s="87" t="s">
        <v>72</v>
      </c>
      <c r="E620" s="87"/>
      <c r="F620" s="87">
        <v>1</v>
      </c>
      <c r="G620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</v>
      </c>
      <c r="H620" s="90"/>
      <c r="I6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620" s="91">
        <f>LOOKUP(ROW(K620)-ROWS($K$1:$K$3),biasa1[NO])</f>
        <v>617</v>
      </c>
      <c r="L620" s="77" t="str">
        <f>LOOKUP(biasa2[[#This Row],[NO]],biasa1[NO],biasa1[NAMA])</f>
        <v>Bp/ pen holder PH 909(4)</v>
      </c>
      <c r="M620" s="91">
        <f>LOOKUP(biasa2[[#This Row],[NO]],biasa1[NO],biasa1[JUMLAH])</f>
        <v>4</v>
      </c>
      <c r="N620" s="91" t="str">
        <f>LOOKUP(biasa2[[#This Row],[NO]],biasa1[NO],biasa1[SATUAN])</f>
        <v>96 pc</v>
      </c>
    </row>
    <row r="621" spans="1:14" ht="20.100000000000001" customHeight="1">
      <c r="A621" s="87">
        <f>IF(biasa1[[#This Row],[JUMLAH]]&gt;0,COUNT(A$3:$A620)+1,"")</f>
        <v>606</v>
      </c>
      <c r="B621" s="88" t="s">
        <v>580</v>
      </c>
      <c r="C621" s="87">
        <f>IF(biasa1[[#This Row],[BARU]]="",biasa1[[#This Row],[JUMLAH AWAL]],biasa1[[#This Row],[BARU]])</f>
        <v>1</v>
      </c>
      <c r="D621" s="87" t="s">
        <v>114</v>
      </c>
      <c r="E621" s="87">
        <v>1</v>
      </c>
      <c r="F621" s="87"/>
      <c r="G6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1" s="90"/>
      <c r="I6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1" s="91">
        <f>LOOKUP(ROW(K621)-ROWS($K$1:$K$3),biasa1[NO])</f>
        <v>618</v>
      </c>
      <c r="L621" s="77" t="str">
        <f>LOOKUP(biasa2[[#This Row],[NO]],biasa1[NO],biasa1[NAMA])</f>
        <v>Bp/ Vullpen 3081(1)/ 3083(1)/ 3095(2)</v>
      </c>
      <c r="M621" s="91">
        <f>LOOKUP(biasa2[[#This Row],[NO]],biasa1[NO],biasa1[JUMLAH])</f>
        <v>4</v>
      </c>
      <c r="N621" s="91" t="str">
        <f>LOOKUP(biasa2[[#This Row],[NO]],biasa1[NO],biasa1[SATUAN])</f>
        <v>20 ls</v>
      </c>
    </row>
    <row r="622" spans="1:14" ht="20.100000000000001" customHeight="1">
      <c r="A622" s="87">
        <f>IF(biasa1[[#This Row],[JUMLAH]]&gt;0,COUNT(A$3:$A621)+1,"")</f>
        <v>607</v>
      </c>
      <c r="B622" s="88" t="s">
        <v>581</v>
      </c>
      <c r="C622" s="87">
        <f>IF(biasa1[[#This Row],[BARU]]="",biasa1[[#This Row],[JUMLAH AWAL]],biasa1[[#This Row],[BARU]])</f>
        <v>1</v>
      </c>
      <c r="D622" s="87" t="s">
        <v>105</v>
      </c>
      <c r="E622" s="87">
        <v>1</v>
      </c>
      <c r="F622" s="87"/>
      <c r="G6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2" s="90"/>
      <c r="I6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2" s="91">
        <f>LOOKUP(ROW(K622)-ROWS($K$1:$K$3),biasa1[NO])</f>
        <v>619</v>
      </c>
      <c r="L622" s="77" t="str">
        <f>LOOKUP(biasa2[[#This Row],[NO]],biasa1[NO],biasa1[NAMA])</f>
        <v>Bp/ Vullpen 3096</v>
      </c>
      <c r="M622" s="91">
        <f>LOOKUP(biasa2[[#This Row],[NO]],biasa1[NO],biasa1[JUMLAH])</f>
        <v>1</v>
      </c>
      <c r="N622" s="91" t="str">
        <f>LOOKUP(biasa2[[#This Row],[NO]],biasa1[NO],biasa1[SATUAN])</f>
        <v>20 ls</v>
      </c>
    </row>
    <row r="623" spans="1:14" ht="20.100000000000001" customHeight="1">
      <c r="A623" s="87">
        <f>IF(biasa1[[#This Row],[JUMLAH]]&gt;0,COUNT(A$3:$A622)+1,"")</f>
        <v>608</v>
      </c>
      <c r="B623" s="88" t="s">
        <v>582</v>
      </c>
      <c r="C623" s="87">
        <f>IF(biasa1[[#This Row],[BARU]]="",biasa1[[#This Row],[JUMLAH AWAL]],biasa1[[#This Row],[BARU]])</f>
        <v>6</v>
      </c>
      <c r="D623" s="87" t="s">
        <v>33</v>
      </c>
      <c r="E623" s="87">
        <v>6</v>
      </c>
      <c r="F623" s="87"/>
      <c r="G6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3" s="90"/>
      <c r="I6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3" s="91">
        <f>LOOKUP(ROW(K623)-ROWS($K$1:$K$3),biasa1[NO])</f>
        <v>620</v>
      </c>
      <c r="L623" s="77" t="str">
        <f>LOOKUP(biasa2[[#This Row],[NO]],biasa1[NO],biasa1[NAMA])</f>
        <v>Bp/ Vullpen TF 801 (15)/ TF 802 (28)</v>
      </c>
      <c r="M623" s="91">
        <f>LOOKUP(biasa2[[#This Row],[NO]],biasa1[NO],biasa1[JUMLAH])</f>
        <v>43</v>
      </c>
      <c r="N623" s="91" t="str">
        <f>LOOKUP(biasa2[[#This Row],[NO]],biasa1[NO],biasa1[SATUAN])</f>
        <v>50 ls</v>
      </c>
    </row>
    <row r="624" spans="1:14" ht="20.100000000000001" customHeight="1">
      <c r="A624" s="87">
        <f>IF(biasa1[[#This Row],[JUMLAH]]&gt;0,COUNT(A$3:$A623)+1,"")</f>
        <v>609</v>
      </c>
      <c r="B624" s="93" t="s">
        <v>2832</v>
      </c>
      <c r="C624" s="94">
        <f>IF(biasa1[[#This Row],[BARU]]="",biasa1[[#This Row],[JUMLAH AWAL]],biasa1[[#This Row],[BARU]])</f>
        <v>1</v>
      </c>
      <c r="D624" s="94" t="s">
        <v>33</v>
      </c>
      <c r="E624" s="94">
        <v>1</v>
      </c>
      <c r="F624" s="87"/>
      <c r="G6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4" s="90"/>
      <c r="I6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4" s="91">
        <f>LOOKUP(ROW(K624)-ROWS($K$1:$K$3),biasa1[NO])</f>
        <v>621</v>
      </c>
      <c r="L624" s="77" t="str">
        <f>LOOKUP(biasa2[[#This Row],[NO]],biasa1[NO],biasa1[NAMA])</f>
        <v>BTL A 2560-37/38 A5/30lb</v>
      </c>
      <c r="M624" s="91">
        <f>LOOKUP(biasa2[[#This Row],[NO]],biasa1[NO],biasa1[JUMLAH])</f>
        <v>1</v>
      </c>
      <c r="N624" s="91">
        <f>LOOKUP(biasa2[[#This Row],[NO]],biasa1[NO],biasa1[SATUAN])</f>
        <v>0</v>
      </c>
    </row>
    <row r="625" spans="1:14" ht="20.100000000000001" customHeight="1">
      <c r="A625" s="87">
        <f>IF(biasa1[[#This Row],[JUMLAH]]&gt;0,COUNT(A$3:$A624)+1,"")</f>
        <v>610</v>
      </c>
      <c r="B625" s="93" t="s">
        <v>2833</v>
      </c>
      <c r="C625" s="94">
        <f>IF(biasa1[[#This Row],[BARU]]="",biasa1[[#This Row],[JUMLAH AWAL]],biasa1[[#This Row],[BARU]])</f>
        <v>8</v>
      </c>
      <c r="D625" s="94" t="s">
        <v>33</v>
      </c>
      <c r="E625" s="94">
        <v>8</v>
      </c>
      <c r="F625" s="87"/>
      <c r="G6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5" s="90"/>
      <c r="I6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5" s="91">
        <f>LOOKUP(ROW(K625)-ROWS($K$1:$K$3),biasa1[NO])</f>
        <v>622</v>
      </c>
      <c r="L625" s="77" t="str">
        <f>LOOKUP(biasa2[[#This Row],[NO]],biasa1[NO],biasa1[NAMA])</f>
        <v>BTS 329-1A/ 6</v>
      </c>
      <c r="M625" s="91">
        <f>LOOKUP(biasa2[[#This Row],[NO]],biasa1[NO],biasa1[JUMLAH])</f>
        <v>3</v>
      </c>
      <c r="N625" s="91" t="str">
        <f>LOOKUP(biasa2[[#This Row],[NO]],biasa1[NO],biasa1[SATUAN])</f>
        <v>240 pc</v>
      </c>
    </row>
    <row r="626" spans="1:14" ht="20.100000000000001" customHeight="1">
      <c r="A626" s="87">
        <f>IF(biasa1[[#This Row],[JUMLAH]]&gt;0,COUNT(A$3:$A625)+1,"")</f>
        <v>611</v>
      </c>
      <c r="B626" s="93" t="s">
        <v>2834</v>
      </c>
      <c r="C626" s="94">
        <f>IF(biasa1[[#This Row],[BARU]]="",biasa1[[#This Row],[JUMLAH AWAL]],biasa1[[#This Row],[BARU]])</f>
        <v>8</v>
      </c>
      <c r="D626" s="94" t="s">
        <v>33</v>
      </c>
      <c r="E626" s="94">
        <v>8</v>
      </c>
      <c r="F626" s="87"/>
      <c r="G6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6" s="90"/>
      <c r="I6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6" s="91">
        <f>LOOKUP(ROW(K626)-ROWS($K$1:$K$3),biasa1[NO])</f>
        <v>623</v>
      </c>
      <c r="L626" s="77" t="str">
        <f>LOOKUP(biasa2[[#This Row],[NO]],biasa1[NO],biasa1[NAMA])</f>
        <v>BTS 329-2 A5-100</v>
      </c>
      <c r="M626" s="91">
        <f>LOOKUP(biasa2[[#This Row],[NO]],biasa1[NO],biasa1[JUMLAH])</f>
        <v>7</v>
      </c>
      <c r="N626" s="91" t="str">
        <f>LOOKUP(biasa2[[#This Row],[NO]],biasa1[NO],biasa1[SATUAN])</f>
        <v>240 pc</v>
      </c>
    </row>
    <row r="627" spans="1:14" ht="20.100000000000001" customHeight="1">
      <c r="A627" s="87">
        <f>IF(biasa1[[#This Row],[JUMLAH]]&gt;0,COUNT(A$3:$A626)+1,"")</f>
        <v>612</v>
      </c>
      <c r="B627" s="93" t="s">
        <v>2835</v>
      </c>
      <c r="C627" s="94">
        <f>IF(biasa1[[#This Row],[BARU]]="",biasa1[[#This Row],[JUMLAH AWAL]],biasa1[[#This Row],[BARU]])</f>
        <v>7</v>
      </c>
      <c r="D627" s="94">
        <v>120</v>
      </c>
      <c r="E627" s="94">
        <v>7</v>
      </c>
      <c r="F627" s="87"/>
      <c r="G6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7" s="90"/>
      <c r="I6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7" s="91">
        <f>LOOKUP(ROW(K627)-ROWS($K$1:$K$3),biasa1[NO])</f>
        <v>624</v>
      </c>
      <c r="L627" s="77" t="str">
        <f>LOOKUP(biasa2[[#This Row],[NO]],biasa1[NO],biasa1[NAMA])</f>
        <v>BTS 60 404</v>
      </c>
      <c r="M627" s="91">
        <f>LOOKUP(biasa2[[#This Row],[NO]],biasa1[NO],biasa1[JUMLAH])</f>
        <v>1</v>
      </c>
      <c r="N627" s="91" t="str">
        <f>LOOKUP(biasa2[[#This Row],[NO]],biasa1[NO],biasa1[SATUAN])</f>
        <v>80 pc</v>
      </c>
    </row>
    <row r="628" spans="1:14" ht="20.100000000000001" customHeight="1">
      <c r="A628" s="87">
        <f>IF(biasa1[[#This Row],[JUMLAH]]&gt;0,COUNT(A$3:$A627)+1,"")</f>
        <v>613</v>
      </c>
      <c r="B628" s="93" t="s">
        <v>2836</v>
      </c>
      <c r="C628" s="94">
        <f>IF(biasa1[[#This Row],[BARU]]="",biasa1[[#This Row],[JUMLAH AWAL]],biasa1[[#This Row],[BARU]])</f>
        <v>7</v>
      </c>
      <c r="D628" s="94" t="s">
        <v>33</v>
      </c>
      <c r="E628" s="94">
        <v>7</v>
      </c>
      <c r="F628" s="87"/>
      <c r="G6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8" s="90"/>
      <c r="I6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8" s="91">
        <f>LOOKUP(ROW(K628)-ROWS($K$1:$K$3),biasa1[NO])</f>
        <v>625</v>
      </c>
      <c r="L628" s="77" t="str">
        <f>LOOKUP(biasa2[[#This Row],[NO]],biasa1[NO],biasa1[NAMA])</f>
        <v>BTS 60-404/A5-45 Depan</v>
      </c>
      <c r="M628" s="91">
        <f>LOOKUP(biasa2[[#This Row],[NO]],biasa1[NO],biasa1[JUMLAH])</f>
        <v>9</v>
      </c>
      <c r="N628" s="91">
        <f>LOOKUP(biasa2[[#This Row],[NO]],biasa1[NO],biasa1[SATUAN])</f>
        <v>320</v>
      </c>
    </row>
    <row r="629" spans="1:14" ht="20.100000000000001" customHeight="1">
      <c r="A629" s="87">
        <f>IF(biasa1[[#This Row],[JUMLAH]]&gt;0,COUNT(A$3:$A628)+1,"")</f>
        <v>614</v>
      </c>
      <c r="B629" s="93" t="s">
        <v>2837</v>
      </c>
      <c r="C629" s="94">
        <f>IF(biasa1[[#This Row],[BARU]]="",biasa1[[#This Row],[JUMLAH AWAL]],biasa1[[#This Row],[BARU]])</f>
        <v>5</v>
      </c>
      <c r="D629" s="94" t="s">
        <v>33</v>
      </c>
      <c r="E629" s="94">
        <v>5</v>
      </c>
      <c r="F629" s="87"/>
      <c r="G6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9" s="90"/>
      <c r="I6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9" s="91">
        <f>LOOKUP(ROW(K629)-ROWS($K$1:$K$3),biasa1[NO])</f>
        <v>626</v>
      </c>
      <c r="L629" s="77" t="str">
        <f>LOOKUP(biasa2[[#This Row],[NO]],biasa1[NO],biasa1[NAMA])</f>
        <v>BTS A680-08 (3)</v>
      </c>
      <c r="M629" s="91">
        <f>LOOKUP(biasa2[[#This Row],[NO]],biasa1[NO],biasa1[JUMLAH])</f>
        <v>3</v>
      </c>
      <c r="N629" s="91">
        <f>LOOKUP(biasa2[[#This Row],[NO]],biasa1[NO],biasa1[SATUAN])</f>
        <v>320</v>
      </c>
    </row>
    <row r="630" spans="1:14" ht="20.100000000000001" customHeight="1">
      <c r="A630" s="87">
        <f>IF(biasa1[[#This Row],[JUMLAH]]&gt;0,COUNT(A$3:$A629)+1,"")</f>
        <v>615</v>
      </c>
      <c r="B630" s="88" t="s">
        <v>583</v>
      </c>
      <c r="C630" s="87">
        <f>IF(biasa1[[#This Row],[BARU]]="",biasa1[[#This Row],[JUMLAH AWAL]],biasa1[[#This Row],[BARU]])</f>
        <v>24</v>
      </c>
      <c r="D630" s="87">
        <v>120</v>
      </c>
      <c r="E630" s="87">
        <v>24</v>
      </c>
      <c r="F630" s="87"/>
      <c r="G6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0" s="90"/>
      <c r="I6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0" s="91">
        <f>LOOKUP(ROW(K630)-ROWS($K$1:$K$3),biasa1[NO])</f>
        <v>627</v>
      </c>
      <c r="L630" s="77" t="str">
        <f>LOOKUP(biasa2[[#This Row],[NO]],biasa1[NO],biasa1[NAMA])</f>
        <v>BTS B156/ A6 Index</v>
      </c>
      <c r="M630" s="91">
        <f>LOOKUP(biasa2[[#This Row],[NO]],biasa1[NO],biasa1[JUMLAH])</f>
        <v>3</v>
      </c>
      <c r="N630" s="91">
        <f>LOOKUP(biasa2[[#This Row],[NO]],biasa1[NO],biasa1[SATUAN])</f>
        <v>160</v>
      </c>
    </row>
    <row r="631" spans="1:14" ht="20.100000000000001" customHeight="1">
      <c r="A631" s="87">
        <f>IF(biasa1[[#This Row],[JUMLAH]]&gt;0,COUNT(A$3:$A630)+1,"")</f>
        <v>616</v>
      </c>
      <c r="B631" s="88" t="s">
        <v>584</v>
      </c>
      <c r="C631" s="87">
        <f>IF(biasa1[[#This Row],[BARU]]="",biasa1[[#This Row],[JUMLAH AWAL]],biasa1[[#This Row],[BARU]])</f>
        <v>29</v>
      </c>
      <c r="D631" s="87" t="s">
        <v>33</v>
      </c>
      <c r="E631" s="87">
        <v>29</v>
      </c>
      <c r="F631" s="87"/>
      <c r="G6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1" s="90"/>
      <c r="I6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1" s="91">
        <f>LOOKUP(ROW(K631)-ROWS($K$1:$K$3),biasa1[NO])</f>
        <v>628</v>
      </c>
      <c r="L631" s="77" t="str">
        <f>LOOKUP(biasa2[[#This Row],[NO]],biasa1[NO],biasa1[NAMA])</f>
        <v>BTS gasta A5 80-12 Bola</v>
      </c>
      <c r="M631" s="91">
        <f>LOOKUP(biasa2[[#This Row],[NO]],biasa1[NO],biasa1[JUMLAH])</f>
        <v>7</v>
      </c>
      <c r="N631" s="91" t="str">
        <f>LOOKUP(biasa2[[#This Row],[NO]],biasa1[NO],biasa1[SATUAN])</f>
        <v>168 pc</v>
      </c>
    </row>
    <row r="632" spans="1:14" ht="20.100000000000001" customHeight="1">
      <c r="A632" s="87">
        <f>IF(biasa1[[#This Row],[JUMLAH]]&gt;0,COUNT(A$3:$A631)+1,"")</f>
        <v>617</v>
      </c>
      <c r="B632" s="88" t="s">
        <v>585</v>
      </c>
      <c r="C632" s="87">
        <f>IF(biasa1[[#This Row],[BARU]]="",biasa1[[#This Row],[JUMLAH AWAL]],biasa1[[#This Row],[BARU]])</f>
        <v>4</v>
      </c>
      <c r="D632" s="87" t="s">
        <v>126</v>
      </c>
      <c r="E632" s="87">
        <v>4</v>
      </c>
      <c r="F632" s="87"/>
      <c r="G6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2" s="90"/>
      <c r="I6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2" s="91">
        <f>LOOKUP(ROW(K632)-ROWS($K$1:$K$3),biasa1[NO])</f>
        <v>629</v>
      </c>
      <c r="L632" s="77" t="str">
        <f>LOOKUP(biasa2[[#This Row],[NO]],biasa1[NO],biasa1[NAMA])</f>
        <v>BTS gasta HA 32-8211/ A5-50 FR</v>
      </c>
      <c r="M632" s="91">
        <f>LOOKUP(biasa2[[#This Row],[NO]],biasa1[NO],biasa1[JUMLAH])</f>
        <v>2</v>
      </c>
      <c r="N632" s="91" t="str">
        <f>LOOKUP(biasa2[[#This Row],[NO]],biasa1[NO],biasa1[SATUAN])</f>
        <v>320 pc</v>
      </c>
    </row>
    <row r="633" spans="1:14" ht="20.100000000000001" customHeight="1">
      <c r="A633" s="87">
        <f>IF(biasa1[[#This Row],[JUMLAH]]&gt;0,COUNT(A$3:$A632)+1,"")</f>
        <v>618</v>
      </c>
      <c r="B633" s="88" t="s">
        <v>586</v>
      </c>
      <c r="C633" s="87">
        <f>IF(biasa1[[#This Row],[BARU]]="",biasa1[[#This Row],[JUMLAH AWAL]],biasa1[[#This Row],[BARU]])</f>
        <v>4</v>
      </c>
      <c r="D633" s="87" t="s">
        <v>1</v>
      </c>
      <c r="E633" s="87">
        <v>4</v>
      </c>
      <c r="F633" s="87"/>
      <c r="G6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3" s="90"/>
      <c r="I6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3" s="91">
        <f>LOOKUP(ROW(K633)-ROWS($K$1:$K$3),biasa1[NO])</f>
        <v>630</v>
      </c>
      <c r="L633" s="77" t="str">
        <f>LOOKUP(biasa2[[#This Row],[NO]],biasa1[NO],biasa1[NAMA])</f>
        <v>BTS gasta HA 32-8213/ A5-50 FR</v>
      </c>
      <c r="M633" s="91">
        <f>LOOKUP(biasa2[[#This Row],[NO]],biasa1[NO],biasa1[JUMLAH])</f>
        <v>1</v>
      </c>
      <c r="N633" s="91" t="str">
        <f>LOOKUP(biasa2[[#This Row],[NO]],biasa1[NO],biasa1[SATUAN])</f>
        <v>320 pc</v>
      </c>
    </row>
    <row r="634" spans="1:14" ht="20.100000000000001" customHeight="1">
      <c r="A634" s="87">
        <f>IF(biasa1[[#This Row],[JUMLAH]]&gt;0,COUNT(A$3:$A633)+1,"")</f>
        <v>619</v>
      </c>
      <c r="B634" s="88" t="s">
        <v>587</v>
      </c>
      <c r="C634" s="87">
        <f>IF(biasa1[[#This Row],[BARU]]="",biasa1[[#This Row],[JUMLAH AWAL]],biasa1[[#This Row],[BARU]])</f>
        <v>1</v>
      </c>
      <c r="D634" s="87" t="s">
        <v>1</v>
      </c>
      <c r="E634" s="87">
        <v>1</v>
      </c>
      <c r="F634" s="87"/>
      <c r="G6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4" s="90"/>
      <c r="I6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4" s="91">
        <f>LOOKUP(ROW(K634)-ROWS($K$1:$K$3),biasa1[NO])</f>
        <v>631</v>
      </c>
      <c r="L634" s="77" t="str">
        <f>LOOKUP(biasa2[[#This Row],[NO]],biasa1[NO],biasa1[NAMA])</f>
        <v>BTS NB A666/ A6</v>
      </c>
      <c r="M634" s="91">
        <f>LOOKUP(biasa2[[#This Row],[NO]],biasa1[NO],biasa1[JUMLAH])</f>
        <v>2</v>
      </c>
      <c r="N634" s="91" t="str">
        <f>LOOKUP(biasa2[[#This Row],[NO]],biasa1[NO],biasa1[SATUAN])</f>
        <v>252 pc</v>
      </c>
    </row>
    <row r="635" spans="1:14" ht="20.100000000000001" customHeight="1">
      <c r="A635" s="87">
        <f>IF(biasa1[[#This Row],[JUMLAH]]&gt;0,COUNT(A$3:$A634)+1,"")</f>
        <v>620</v>
      </c>
      <c r="B635" s="88" t="s">
        <v>588</v>
      </c>
      <c r="C635" s="87">
        <f>IF(biasa1[[#This Row],[BARU]]="",biasa1[[#This Row],[JUMLAH AWAL]],biasa1[[#This Row],[BARU]])</f>
        <v>43</v>
      </c>
      <c r="D635" s="87" t="s">
        <v>27</v>
      </c>
      <c r="E635" s="87">
        <v>43</v>
      </c>
      <c r="F635" s="87"/>
      <c r="G6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5" s="90"/>
      <c r="I6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5" s="91">
        <f>LOOKUP(ROW(K635)-ROWS($K$1:$K$3),biasa1[NO])</f>
        <v>632</v>
      </c>
      <c r="L635" s="77" t="str">
        <f>LOOKUP(biasa2[[#This Row],[NO]],biasa1[NO],biasa1[NAMA])</f>
        <v>BTS WZ 18100-16B</v>
      </c>
      <c r="M635" s="91">
        <f>LOOKUP(biasa2[[#This Row],[NO]],biasa1[NO],biasa1[JUMLAH])</f>
        <v>4</v>
      </c>
      <c r="N635" s="91" t="str">
        <f>LOOKUP(biasa2[[#This Row],[NO]],biasa1[NO],biasa1[SATUAN])</f>
        <v>120 pc</v>
      </c>
    </row>
    <row r="636" spans="1:14" ht="20.100000000000001" customHeight="1">
      <c r="A636" s="87">
        <f>IF(biasa1[[#This Row],[JUMLAH]]&gt;0,COUNT(A$3:$A635)+1,"")</f>
        <v>621</v>
      </c>
      <c r="B636" s="88" t="s">
        <v>589</v>
      </c>
      <c r="C636" s="87">
        <f>IF(biasa1[[#This Row],[BARU]]="",biasa1[[#This Row],[JUMLAH AWAL]],biasa1[[#This Row],[BARU]])</f>
        <v>1</v>
      </c>
      <c r="D636" s="87"/>
      <c r="E636" s="87">
        <v>1</v>
      </c>
      <c r="F636" s="87"/>
      <c r="G6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6" s="90"/>
      <c r="I6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6" s="91">
        <f>LOOKUP(ROW(K636)-ROWS($K$1:$K$3),biasa1[NO])</f>
        <v>633</v>
      </c>
      <c r="L636" s="77" t="str">
        <f>LOOKUP(biasa2[[#This Row],[NO]],biasa1[NO],biasa1[NAMA])</f>
        <v>BTS WZ A5 25100-64 w</v>
      </c>
      <c r="M636" s="91">
        <f>LOOKUP(biasa2[[#This Row],[NO]],biasa1[NO],biasa1[JUMLAH])</f>
        <v>3</v>
      </c>
      <c r="N636" s="91">
        <f>LOOKUP(biasa2[[#This Row],[NO]],biasa1[NO],biasa1[SATUAN])</f>
        <v>160</v>
      </c>
    </row>
    <row r="637" spans="1:14" ht="20.100000000000001" customHeight="1">
      <c r="A637" s="87">
        <f>IF(biasa1[[#This Row],[JUMLAH]]&gt;0,COUNT(A$3:$A636)+1,"")</f>
        <v>622</v>
      </c>
      <c r="B637" s="88" t="s">
        <v>590</v>
      </c>
      <c r="C637" s="87">
        <f>IF(biasa1[[#This Row],[BARU]]="",biasa1[[#This Row],[JUMLAH AWAL]],biasa1[[#This Row],[BARU]])</f>
        <v>3</v>
      </c>
      <c r="D637" s="87" t="s">
        <v>76</v>
      </c>
      <c r="E637" s="87">
        <v>3</v>
      </c>
      <c r="F637" s="87"/>
      <c r="G6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7" s="90"/>
      <c r="I6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7" s="91">
        <f>LOOKUP(ROW(K637)-ROWS($K$1:$K$3),biasa1[NO])</f>
        <v>634</v>
      </c>
      <c r="L637" s="77" t="str">
        <f>LOOKUP(biasa2[[#This Row],[NO]],biasa1[NO],biasa1[NAMA])</f>
        <v>Buku Kas Folio</v>
      </c>
      <c r="M637" s="91">
        <f>LOOKUP(biasa2[[#This Row],[NO]],biasa1[NO],biasa1[JUMLAH])</f>
        <v>24</v>
      </c>
      <c r="N637" s="91">
        <f>LOOKUP(biasa2[[#This Row],[NO]],biasa1[NO],biasa1[SATUAN])</f>
        <v>50</v>
      </c>
    </row>
    <row r="638" spans="1:14" ht="20.100000000000001" customHeight="1">
      <c r="A638" s="87">
        <f>IF(biasa1[[#This Row],[JUMLAH]]&gt;0,COUNT(A$3:$A637)+1,"")</f>
        <v>623</v>
      </c>
      <c r="B638" s="88" t="s">
        <v>591</v>
      </c>
      <c r="C638" s="87">
        <f>IF(biasa1[[#This Row],[BARU]]="",biasa1[[#This Row],[JUMLAH AWAL]],biasa1[[#This Row],[BARU]])</f>
        <v>7</v>
      </c>
      <c r="D638" s="87" t="s">
        <v>76</v>
      </c>
      <c r="E638" s="87">
        <v>7</v>
      </c>
      <c r="F638" s="87"/>
      <c r="G6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8" s="90"/>
      <c r="I6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8" s="91">
        <f>LOOKUP(ROW(K638)-ROWS($K$1:$K$3),biasa1[NO])</f>
        <v>635</v>
      </c>
      <c r="L638" s="77" t="str">
        <f>LOOKUP(biasa2[[#This Row],[NO]],biasa1[NO],biasa1[NAMA])</f>
        <v>Buku Kas Kwarto</v>
      </c>
      <c r="M638" s="91">
        <f>LOOKUP(biasa2[[#This Row],[NO]],biasa1[NO],biasa1[JUMLAH])</f>
        <v>35</v>
      </c>
      <c r="N638" s="91">
        <f>LOOKUP(biasa2[[#This Row],[NO]],biasa1[NO],biasa1[SATUAN])</f>
        <v>100</v>
      </c>
    </row>
    <row r="639" spans="1:14" ht="20.100000000000001" customHeight="1">
      <c r="A639" s="87">
        <f>IF(biasa1[[#This Row],[JUMLAH]]&gt;0,COUNT(A$3:$A638)+1,"")</f>
        <v>624</v>
      </c>
      <c r="B639" s="88" t="s">
        <v>592</v>
      </c>
      <c r="C639" s="87">
        <f>IF(biasa1[[#This Row],[BARU]]="",biasa1[[#This Row],[JUMLAH AWAL]],biasa1[[#This Row],[BARU]])</f>
        <v>1</v>
      </c>
      <c r="D639" s="87" t="s">
        <v>593</v>
      </c>
      <c r="E639" s="87">
        <v>1</v>
      </c>
      <c r="F639" s="87"/>
      <c r="G6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9" s="90"/>
      <c r="I6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9" s="91">
        <f>LOOKUP(ROW(K639)-ROWS($K$1:$K$3),biasa1[NO])</f>
        <v>636</v>
      </c>
      <c r="L639" s="77" t="str">
        <f>LOOKUP(biasa2[[#This Row],[NO]],biasa1[NO],biasa1[NAMA])</f>
        <v>Buldog Clip 3 Dingli/ V Tech (24) 0024</v>
      </c>
      <c r="M639" s="91">
        <f>LOOKUP(biasa2[[#This Row],[NO]],biasa1[NO],biasa1[JUMLAH])</f>
        <v>15</v>
      </c>
      <c r="N639" s="91" t="str">
        <f>LOOKUP(biasa2[[#This Row],[NO]],biasa1[NO],biasa1[SATUAN])</f>
        <v>60 ls</v>
      </c>
    </row>
    <row r="640" spans="1:14" ht="20.100000000000001" customHeight="1">
      <c r="A640" s="87">
        <f>IF(biasa1[[#This Row],[JUMLAH]]&gt;0,COUNT(A$3:$A639)+1,"")</f>
        <v>625</v>
      </c>
      <c r="B640" s="88" t="s">
        <v>594</v>
      </c>
      <c r="C640" s="87">
        <f>IF(biasa1[[#This Row],[BARU]]="",biasa1[[#This Row],[JUMLAH AWAL]],biasa1[[#This Row],[BARU]])</f>
        <v>9</v>
      </c>
      <c r="D640" s="87">
        <v>320</v>
      </c>
      <c r="E640" s="87">
        <v>9</v>
      </c>
      <c r="F640" s="87"/>
      <c r="G6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0" s="90"/>
      <c r="I6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0" s="91">
        <f>LOOKUP(ROW(K640)-ROWS($K$1:$K$3),biasa1[NO])</f>
        <v>637</v>
      </c>
      <c r="L640" s="77" t="str">
        <f>LOOKUP(biasa2[[#This Row],[NO]],biasa1[NO],biasa1[NAMA])</f>
        <v>Buldog Clip 4 V tech (18) 0023</v>
      </c>
      <c r="M640" s="91">
        <f>LOOKUP(biasa2[[#This Row],[NO]],biasa1[NO],biasa1[JUMLAH])</f>
        <v>22</v>
      </c>
      <c r="N640" s="91" t="str">
        <f>LOOKUP(biasa2[[#This Row],[NO]],biasa1[NO],biasa1[SATUAN])</f>
        <v>30 ls</v>
      </c>
    </row>
    <row r="641" spans="1:14" ht="20.100000000000001" customHeight="1">
      <c r="A641" s="87">
        <f>IF(biasa1[[#This Row],[JUMLAH]]&gt;0,COUNT(A$3:$A640)+1,"")</f>
        <v>626</v>
      </c>
      <c r="B641" s="88" t="s">
        <v>595</v>
      </c>
      <c r="C641" s="87">
        <f>IF(biasa1[[#This Row],[BARU]]="",biasa1[[#This Row],[JUMLAH AWAL]],biasa1[[#This Row],[BARU]])</f>
        <v>3</v>
      </c>
      <c r="D641" s="87">
        <v>320</v>
      </c>
      <c r="E641" s="87">
        <v>3</v>
      </c>
      <c r="F641" s="87"/>
      <c r="G6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1" s="90"/>
      <c r="I6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1" s="91">
        <f>LOOKUP(ROW(K641)-ROWS($K$1:$K$3),biasa1[NO])</f>
        <v>638</v>
      </c>
      <c r="L641" s="77" t="str">
        <f>LOOKUP(biasa2[[#This Row],[NO]],biasa1[NO],biasa1[NAMA])</f>
        <v>Bulldog clip joss BC 0023 (4) ETJ</v>
      </c>
      <c r="M641" s="91">
        <f>LOOKUP(biasa2[[#This Row],[NO]],biasa1[NO],biasa1[JUMLAH])</f>
        <v>5</v>
      </c>
      <c r="N641" s="91" t="str">
        <f>LOOKUP(biasa2[[#This Row],[NO]],biasa1[NO],biasa1[SATUAN])</f>
        <v>360 pc</v>
      </c>
    </row>
    <row r="642" spans="1:14" ht="20.100000000000001" customHeight="1">
      <c r="A642" s="87">
        <f>IF(biasa1[[#This Row],[JUMLAH]]&gt;0,COUNT(A$3:$A641)+1,"")</f>
        <v>627</v>
      </c>
      <c r="B642" s="88" t="s">
        <v>596</v>
      </c>
      <c r="C642" s="87">
        <f>IF(biasa1[[#This Row],[BARU]]="",biasa1[[#This Row],[JUMLAH AWAL]],biasa1[[#This Row],[BARU]])</f>
        <v>3</v>
      </c>
      <c r="D642" s="87">
        <v>160</v>
      </c>
      <c r="E642" s="87">
        <v>3</v>
      </c>
      <c r="F642" s="87"/>
      <c r="G6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2" s="90"/>
      <c r="I6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2" s="91">
        <f>LOOKUP(ROW(K642)-ROWS($K$1:$K$3),biasa1[NO])</f>
        <v>639</v>
      </c>
      <c r="L642" s="77" t="str">
        <f>LOOKUP(biasa2[[#This Row],[NO]],biasa1[NO],biasa1[NAMA])</f>
        <v>Business file D file P</v>
      </c>
      <c r="M642" s="91">
        <f>LOOKUP(biasa2[[#This Row],[NO]],biasa1[NO],biasa1[JUMLAH])</f>
        <v>3</v>
      </c>
      <c r="N642" s="91" t="str">
        <f>LOOKUP(biasa2[[#This Row],[NO]],biasa1[NO],biasa1[SATUAN])</f>
        <v>50 ls</v>
      </c>
    </row>
    <row r="643" spans="1:14" ht="20.100000000000001" customHeight="1">
      <c r="A643" s="87">
        <f>IF(biasa1[[#This Row],[JUMLAH]]&gt;0,COUNT(A$3:$A642)+1,"")</f>
        <v>628</v>
      </c>
      <c r="B643" s="88" t="s">
        <v>597</v>
      </c>
      <c r="C643" s="87">
        <f>IF(biasa1[[#This Row],[BARU]]="",biasa1[[#This Row],[JUMLAH AWAL]],biasa1[[#This Row],[BARU]])</f>
        <v>7</v>
      </c>
      <c r="D643" s="87" t="s">
        <v>598</v>
      </c>
      <c r="E643" s="87">
        <v>7</v>
      </c>
      <c r="F643" s="87"/>
      <c r="G6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3" s="90"/>
      <c r="I6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3" s="91">
        <f>LOOKUP(ROW(K643)-ROWS($K$1:$K$3),biasa1[NO])</f>
        <v>640</v>
      </c>
      <c r="L643" s="77" t="str">
        <f>LOOKUP(biasa2[[#This Row],[NO]],biasa1[NO],biasa1[NAMA])</f>
        <v>Business file sika B</v>
      </c>
      <c r="M643" s="91">
        <f>LOOKUP(biasa2[[#This Row],[NO]],biasa1[NO],biasa1[JUMLAH])</f>
        <v>1</v>
      </c>
      <c r="N643" s="91" t="str">
        <f>LOOKUP(biasa2[[#This Row],[NO]],biasa1[NO],biasa1[SATUAN])</f>
        <v>50 ls</v>
      </c>
    </row>
    <row r="644" spans="1:14" ht="20.100000000000001" customHeight="1">
      <c r="A644" s="87">
        <f>IF(biasa1[[#This Row],[JUMLAH]]&gt;0,COUNT(A$3:$A643)+1,"")</f>
        <v>629</v>
      </c>
      <c r="B644" s="88" t="s">
        <v>599</v>
      </c>
      <c r="C644" s="87">
        <f>IF(biasa1[[#This Row],[BARU]]="",biasa1[[#This Row],[JUMLAH AWAL]],biasa1[[#This Row],[BARU]])</f>
        <v>2</v>
      </c>
      <c r="D644" s="87" t="s">
        <v>379</v>
      </c>
      <c r="E644" s="87">
        <v>2</v>
      </c>
      <c r="F644" s="87"/>
      <c r="G6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4" s="90"/>
      <c r="I6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4" s="91">
        <f>LOOKUP(ROW(K644)-ROWS($K$1:$K$3),biasa1[NO])</f>
        <v>641</v>
      </c>
      <c r="L644" s="77" t="str">
        <f>LOOKUP(biasa2[[#This Row],[NO]],biasa1[NO],biasa1[NAMA])</f>
        <v>Business file Sika Hj(2)/ K(20)</v>
      </c>
      <c r="M644" s="91">
        <f>LOOKUP(biasa2[[#This Row],[NO]],biasa1[NO],biasa1[JUMLAH])</f>
        <v>22</v>
      </c>
      <c r="N644" s="91" t="str">
        <f>LOOKUP(biasa2[[#This Row],[NO]],biasa1[NO],biasa1[SATUAN])</f>
        <v>50 ls</v>
      </c>
    </row>
    <row r="645" spans="1:14" ht="20.100000000000001" customHeight="1">
      <c r="A645" s="87">
        <f>IF(biasa1[[#This Row],[JUMLAH]]&gt;0,COUNT(A$3:$A644)+1,"")</f>
        <v>630</v>
      </c>
      <c r="B645" s="88" t="s">
        <v>600</v>
      </c>
      <c r="C645" s="87">
        <f>IF(biasa1[[#This Row],[BARU]]="",biasa1[[#This Row],[JUMLAH AWAL]],biasa1[[#This Row],[BARU]])</f>
        <v>1</v>
      </c>
      <c r="D645" s="87" t="s">
        <v>379</v>
      </c>
      <c r="E645" s="87">
        <v>1</v>
      </c>
      <c r="F645" s="87"/>
      <c r="G6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5" s="90"/>
      <c r="I6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5" s="91">
        <f>LOOKUP(ROW(K645)-ROWS($K$1:$K$3),biasa1[NO])</f>
        <v>642</v>
      </c>
      <c r="L645" s="77" t="str">
        <f>LOOKUP(biasa2[[#This Row],[NO]],biasa1[NO],biasa1[NAMA])</f>
        <v>Business file sika M</v>
      </c>
      <c r="M645" s="91">
        <f>LOOKUP(biasa2[[#This Row],[NO]],biasa1[NO],biasa1[JUMLAH])</f>
        <v>2</v>
      </c>
      <c r="N645" s="91" t="str">
        <f>LOOKUP(biasa2[[#This Row],[NO]],biasa1[NO],biasa1[SATUAN])</f>
        <v>50 ls</v>
      </c>
    </row>
    <row r="646" spans="1:14" ht="20.100000000000001" customHeight="1">
      <c r="A646" s="87">
        <f>IF(biasa1[[#This Row],[JUMLAH]]&gt;0,COUNT(A$3:$A645)+1,"")</f>
        <v>631</v>
      </c>
      <c r="B646" s="88" t="s">
        <v>601</v>
      </c>
      <c r="C646" s="87">
        <f>IF(biasa1[[#This Row],[BARU]]="",biasa1[[#This Row],[JUMLAH AWAL]],biasa1[[#This Row],[BARU]])</f>
        <v>2</v>
      </c>
      <c r="D646" s="87" t="s">
        <v>602</v>
      </c>
      <c r="E646" s="87">
        <v>2</v>
      </c>
      <c r="F646" s="87"/>
      <c r="G6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6" s="90"/>
      <c r="I6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6" s="91">
        <f>LOOKUP(ROW(K646)-ROWS($K$1:$K$3),biasa1[NO])</f>
        <v>643</v>
      </c>
      <c r="L646" s="77" t="str">
        <f>LOOKUP(biasa2[[#This Row],[NO]],biasa1[NO],biasa1[NAMA])</f>
        <v>Business file Sika P</v>
      </c>
      <c r="M646" s="91">
        <f>LOOKUP(biasa2[[#This Row],[NO]],biasa1[NO],biasa1[JUMLAH])</f>
        <v>8</v>
      </c>
      <c r="N646" s="91" t="str">
        <f>LOOKUP(biasa2[[#This Row],[NO]],biasa1[NO],biasa1[SATUAN])</f>
        <v>50 ls</v>
      </c>
    </row>
    <row r="647" spans="1:14" ht="20.100000000000001" customHeight="1">
      <c r="A647" s="87">
        <f>IF(biasa1[[#This Row],[JUMLAH]]&gt;0,COUNT(A$3:$A646)+1,"")</f>
        <v>632</v>
      </c>
      <c r="B647" s="88" t="s">
        <v>603</v>
      </c>
      <c r="C647" s="87">
        <f>IF(biasa1[[#This Row],[BARU]]="",biasa1[[#This Row],[JUMLAH AWAL]],biasa1[[#This Row],[BARU]])</f>
        <v>4</v>
      </c>
      <c r="D647" s="87" t="s">
        <v>188</v>
      </c>
      <c r="E647" s="87">
        <v>4</v>
      </c>
      <c r="F647" s="87"/>
      <c r="G6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7" s="90"/>
      <c r="I6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7" s="91">
        <f>LOOKUP(ROW(K647)-ROWS($K$1:$K$3),biasa1[NO])</f>
        <v>644</v>
      </c>
      <c r="L647" s="77" t="str">
        <f>LOOKUP(biasa2[[#This Row],[NO]],biasa1[NO],biasa1[NAMA])</f>
        <v>Bussines file enter K(1)/ Hj(3)</v>
      </c>
      <c r="M647" s="91">
        <f>LOOKUP(biasa2[[#This Row],[NO]],biasa1[NO],biasa1[JUMLAH])</f>
        <v>4</v>
      </c>
      <c r="N647" s="91" t="str">
        <f>LOOKUP(biasa2[[#This Row],[NO]],biasa1[NO],biasa1[SATUAN])</f>
        <v>50 ls</v>
      </c>
    </row>
    <row r="648" spans="1:14" ht="20.100000000000001" customHeight="1">
      <c r="A648" s="87">
        <f>IF(biasa1[[#This Row],[JUMLAH]]&gt;0,COUNT(A$3:$A647)+1,"")</f>
        <v>633</v>
      </c>
      <c r="B648" s="88" t="s">
        <v>604</v>
      </c>
      <c r="C648" s="87">
        <f>IF(biasa1[[#This Row],[BARU]]="",biasa1[[#This Row],[JUMLAH AWAL]],biasa1[[#This Row],[BARU]])</f>
        <v>3</v>
      </c>
      <c r="D648" s="87">
        <v>160</v>
      </c>
      <c r="E648" s="87">
        <v>3</v>
      </c>
      <c r="F648" s="87"/>
      <c r="G6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8" s="90"/>
      <c r="I6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8" s="91">
        <f>LOOKUP(ROW(K648)-ROWS($K$1:$K$3),biasa1[NO])</f>
        <v>645</v>
      </c>
      <c r="L648" s="77" t="str">
        <f>LOOKUP(biasa2[[#This Row],[NO]],biasa1[NO],biasa1[NAMA])</f>
        <v>Bussines file mardex</v>
      </c>
      <c r="M648" s="91">
        <f>LOOKUP(biasa2[[#This Row],[NO]],biasa1[NO],biasa1[JUMLAH])</f>
        <v>1</v>
      </c>
      <c r="N648" s="91" t="str">
        <f>LOOKUP(biasa2[[#This Row],[NO]],biasa1[NO],biasa1[SATUAN])</f>
        <v>50 ls</v>
      </c>
    </row>
    <row r="649" spans="1:14" ht="20.100000000000001" customHeight="1">
      <c r="A649" s="87">
        <f>IF(biasa1[[#This Row],[JUMLAH]]&gt;0,COUNT(A$3:$A648)+1,"")</f>
        <v>634</v>
      </c>
      <c r="B649" s="88" t="s">
        <v>2673</v>
      </c>
      <c r="C649" s="87">
        <f>IF(biasa1[[#This Row],[BARU]]="",biasa1[[#This Row],[JUMLAH AWAL]],biasa1[[#This Row],[BARU]])</f>
        <v>24</v>
      </c>
      <c r="D649" s="87">
        <v>50</v>
      </c>
      <c r="E649" s="87">
        <v>24</v>
      </c>
      <c r="F649" s="87"/>
      <c r="G6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9" s="90"/>
      <c r="I6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9" s="91">
        <f>LOOKUP(ROW(K649)-ROWS($K$1:$K$3),biasa1[NO])</f>
        <v>646</v>
      </c>
      <c r="L649" s="77" t="str">
        <f>LOOKUP(biasa2[[#This Row],[NO]],biasa1[NO],biasa1[NAMA])</f>
        <v>Card DX 612 (13M Biru)</v>
      </c>
      <c r="M649" s="91">
        <f>LOOKUP(biasa2[[#This Row],[NO]],biasa1[NO],biasa1[JUMLAH])</f>
        <v>36</v>
      </c>
      <c r="N649" s="91" t="str">
        <f>LOOKUP(biasa2[[#This Row],[NO]],biasa1[NO],biasa1[SATUAN])</f>
        <v>1000 pc</v>
      </c>
    </row>
    <row r="650" spans="1:14" ht="20.100000000000001" customHeight="1">
      <c r="A650" s="87">
        <f>IF(biasa1[[#This Row],[JUMLAH]]&gt;0,COUNT(A$3:$A649)+1,"")</f>
        <v>635</v>
      </c>
      <c r="B650" s="88" t="s">
        <v>2674</v>
      </c>
      <c r="C650" s="87">
        <f>IF(biasa1[[#This Row],[BARU]]="",biasa1[[#This Row],[JUMLAH AWAL]],biasa1[[#This Row],[BARU]])</f>
        <v>35</v>
      </c>
      <c r="D650" s="87">
        <v>100</v>
      </c>
      <c r="E650" s="87">
        <v>35</v>
      </c>
      <c r="F650" s="87"/>
      <c r="G6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0" s="90"/>
      <c r="I6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0" s="91">
        <f>LOOKUP(ROW(K650)-ROWS($K$1:$K$3),biasa1[NO])</f>
        <v>647</v>
      </c>
      <c r="L650" s="77" t="str">
        <f>LOOKUP(biasa2[[#This Row],[NO]],biasa1[NO],biasa1[NAMA])</f>
        <v>Card DX 622 (10 Biru)</v>
      </c>
      <c r="M650" s="91">
        <f>LOOKUP(biasa2[[#This Row],[NO]],biasa1[NO],biasa1[JUMLAH])</f>
        <v>71</v>
      </c>
      <c r="N650" s="91" t="str">
        <f>LOOKUP(biasa2[[#This Row],[NO]],biasa1[NO],biasa1[SATUAN])</f>
        <v>1000 pc</v>
      </c>
    </row>
    <row r="651" spans="1:14" ht="20.100000000000001" customHeight="1">
      <c r="A651" s="87">
        <f>IF(biasa1[[#This Row],[JUMLAH]]&gt;0,COUNT(A$3:$A650)+1,"")</f>
        <v>636</v>
      </c>
      <c r="B651" s="88" t="s">
        <v>605</v>
      </c>
      <c r="C651" s="87">
        <f>IF(biasa1[[#This Row],[BARU]]="",biasa1[[#This Row],[JUMLAH AWAL]],biasa1[[#This Row],[BARU]])</f>
        <v>15</v>
      </c>
      <c r="D651" s="87" t="s">
        <v>40</v>
      </c>
      <c r="E651" s="87">
        <v>15</v>
      </c>
      <c r="F651" s="87"/>
      <c r="G6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1" s="90"/>
      <c r="I6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1" s="91">
        <f>LOOKUP(ROW(K651)-ROWS($K$1:$K$3),biasa1[NO])</f>
        <v>648</v>
      </c>
      <c r="L651" s="77" t="str">
        <f>LOOKUP(biasa2[[#This Row],[NO]],biasa1[NO],biasa1[NAMA])</f>
        <v>Card DX 622 (eTJ) P(2)</v>
      </c>
      <c r="M651" s="91">
        <f>LOOKUP(biasa2[[#This Row],[NO]],biasa1[NO],biasa1[JUMLAH])</f>
        <v>2</v>
      </c>
      <c r="N651" s="91">
        <f>LOOKUP(biasa2[[#This Row],[NO]],biasa1[NO],biasa1[SATUAN])</f>
        <v>1000</v>
      </c>
    </row>
    <row r="652" spans="1:14" ht="20.100000000000001" customHeight="1">
      <c r="A652" s="87">
        <f>IF(biasa1[[#This Row],[JUMLAH]]&gt;0,COUNT(A$3:$A651)+1,"")</f>
        <v>637</v>
      </c>
      <c r="B652" s="88" t="s">
        <v>606</v>
      </c>
      <c r="C652" s="87">
        <f>IF(biasa1[[#This Row],[BARU]]="",biasa1[[#This Row],[JUMLAH AWAL]],biasa1[[#This Row],[BARU]])</f>
        <v>22</v>
      </c>
      <c r="D652" s="87" t="s">
        <v>83</v>
      </c>
      <c r="E652" s="87">
        <v>22</v>
      </c>
      <c r="F652" s="87"/>
      <c r="G6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2" s="90"/>
      <c r="I6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2" s="91">
        <f>LOOKUP(ROW(K652)-ROWS($K$1:$K$3),biasa1[NO])</f>
        <v>649</v>
      </c>
      <c r="L652" s="77" t="str">
        <f>LOOKUP(biasa2[[#This Row],[NO]],biasa1[NO],biasa1[NAMA])</f>
        <v>Card Dy 612 jos 10M</v>
      </c>
      <c r="M652" s="91">
        <f>LOOKUP(biasa2[[#This Row],[NO]],biasa1[NO],biasa1[JUMLAH])</f>
        <v>5</v>
      </c>
      <c r="N652" s="91" t="str">
        <f>LOOKUP(biasa2[[#This Row],[NO]],biasa1[NO],biasa1[SATUAN])</f>
        <v>2000 pc</v>
      </c>
    </row>
    <row r="653" spans="1:14" ht="20.100000000000001" customHeight="1">
      <c r="A653" s="87">
        <f>IF(biasa1[[#This Row],[JUMLAH]]&gt;0,COUNT(A$3:$A652)+1,"")</f>
        <v>638</v>
      </c>
      <c r="B653" s="88" t="s">
        <v>607</v>
      </c>
      <c r="C653" s="87">
        <f>IF(biasa1[[#This Row],[BARU]]="",biasa1[[#This Row],[JUMLAH AWAL]],biasa1[[#This Row],[BARU]])</f>
        <v>5</v>
      </c>
      <c r="D653" s="87" t="s">
        <v>97</v>
      </c>
      <c r="E653" s="87">
        <v>5</v>
      </c>
      <c r="F653" s="87"/>
      <c r="G6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3" s="90"/>
      <c r="I6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3" s="91">
        <f>LOOKUP(ROW(K653)-ROWS($K$1:$K$3),biasa1[NO])</f>
        <v>650</v>
      </c>
      <c r="L653" s="77" t="str">
        <f>LOOKUP(biasa2[[#This Row],[NO]],biasa1[NO],biasa1[NAMA])</f>
        <v>Carry file Topla 8820 B</v>
      </c>
      <c r="M653" s="91">
        <f>LOOKUP(biasa2[[#This Row],[NO]],biasa1[NO],biasa1[JUMLAH])</f>
        <v>8</v>
      </c>
      <c r="N653" s="91">
        <f>LOOKUP(biasa2[[#This Row],[NO]],biasa1[NO],biasa1[SATUAN])</f>
        <v>0</v>
      </c>
    </row>
    <row r="654" spans="1:14" ht="20.100000000000001" customHeight="1">
      <c r="A654" s="87">
        <f>IF(biasa1[[#This Row],[JUMLAH]]&gt;0,COUNT(A$3:$A653)+1,"")</f>
        <v>639</v>
      </c>
      <c r="B654" s="88" t="s">
        <v>608</v>
      </c>
      <c r="C654" s="87">
        <f>IF(biasa1[[#This Row],[BARU]]="",biasa1[[#This Row],[JUMLAH AWAL]],biasa1[[#This Row],[BARU]])</f>
        <v>3</v>
      </c>
      <c r="D654" s="87" t="s">
        <v>27</v>
      </c>
      <c r="E654" s="87">
        <v>3</v>
      </c>
      <c r="F654" s="87"/>
      <c r="G6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4" s="90"/>
      <c r="I6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4" s="91">
        <f>LOOKUP(ROW(K654)-ROWS($K$1:$K$3),biasa1[NO])</f>
        <v>651</v>
      </c>
      <c r="L654" s="77" t="str">
        <f>LOOKUP(biasa2[[#This Row],[NO]],biasa1[NO],biasa1[NAMA])</f>
        <v>Carry file Topla 8820 Hj</v>
      </c>
      <c r="M654" s="91">
        <f>LOOKUP(biasa2[[#This Row],[NO]],biasa1[NO],biasa1[JUMLAH])</f>
        <v>6</v>
      </c>
      <c r="N654" s="91">
        <f>LOOKUP(biasa2[[#This Row],[NO]],biasa1[NO],biasa1[SATUAN])</f>
        <v>0</v>
      </c>
    </row>
    <row r="655" spans="1:14" ht="20.100000000000001" customHeight="1">
      <c r="A655" s="87">
        <f>IF(biasa1[[#This Row],[JUMLAH]]&gt;0,COUNT(A$3:$A654)+1,"")</f>
        <v>640</v>
      </c>
      <c r="B655" s="88" t="s">
        <v>609</v>
      </c>
      <c r="C655" s="87">
        <f>IF(biasa1[[#This Row],[BARU]]="",biasa1[[#This Row],[JUMLAH AWAL]],biasa1[[#This Row],[BARU]])</f>
        <v>1</v>
      </c>
      <c r="D655" s="87" t="s">
        <v>27</v>
      </c>
      <c r="E655" s="87">
        <v>1</v>
      </c>
      <c r="F655" s="87"/>
      <c r="G6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5" s="90"/>
      <c r="I6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5" s="91">
        <f>LOOKUP(ROW(K655)-ROWS($K$1:$K$3),biasa1[NO])</f>
        <v>652</v>
      </c>
      <c r="L655" s="77" t="str">
        <f>LOOKUP(biasa2[[#This Row],[NO]],biasa1[NO],biasa1[NAMA])</f>
        <v>Carry file Topla 8820 M(6)/ K(7)</v>
      </c>
      <c r="M655" s="91">
        <f>LOOKUP(biasa2[[#This Row],[NO]],biasa1[NO],biasa1[JUMLAH])</f>
        <v>13</v>
      </c>
      <c r="N655" s="91">
        <f>LOOKUP(biasa2[[#This Row],[NO]],biasa1[NO],biasa1[SATUAN])</f>
        <v>40</v>
      </c>
    </row>
    <row r="656" spans="1:14" ht="20.100000000000001" customHeight="1">
      <c r="A656" s="87">
        <f>IF(biasa1[[#This Row],[JUMLAH]]&gt;0,COUNT(A$3:$A655)+1,"")</f>
        <v>641</v>
      </c>
      <c r="B656" s="88" t="s">
        <v>2675</v>
      </c>
      <c r="C656" s="87">
        <f>IF(biasa1[[#This Row],[BARU]]="",biasa1[[#This Row],[JUMLAH AWAL]],biasa1[[#This Row],[BARU]])</f>
        <v>22</v>
      </c>
      <c r="D656" s="87" t="s">
        <v>27</v>
      </c>
      <c r="E656" s="87">
        <v>22</v>
      </c>
      <c r="F656" s="87"/>
      <c r="G6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6" s="90"/>
      <c r="I6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6" s="91">
        <f>LOOKUP(ROW(K656)-ROWS($K$1:$K$3),biasa1[NO])</f>
        <v>653</v>
      </c>
      <c r="L656" s="77" t="str">
        <f>LOOKUP(biasa2[[#This Row],[NO]],biasa1[NO],biasa1[NAMA])</f>
        <v>Carry file Topla 8820 putih</v>
      </c>
      <c r="M656" s="91">
        <f>LOOKUP(biasa2[[#This Row],[NO]],biasa1[NO],biasa1[JUMLAH])</f>
        <v>10</v>
      </c>
      <c r="N656" s="91" t="str">
        <f>LOOKUP(biasa2[[#This Row],[NO]],biasa1[NO],biasa1[SATUAN])</f>
        <v>40 pc</v>
      </c>
    </row>
    <row r="657" spans="1:14" ht="20.100000000000001" customHeight="1">
      <c r="A657" s="87">
        <f>IF(biasa1[[#This Row],[JUMLAH]]&gt;0,COUNT(A$3:$A656)+1,"")</f>
        <v>642</v>
      </c>
      <c r="B657" s="88" t="s">
        <v>610</v>
      </c>
      <c r="C657" s="87">
        <f>IF(biasa1[[#This Row],[BARU]]="",biasa1[[#This Row],[JUMLAH AWAL]],biasa1[[#This Row],[BARU]])</f>
        <v>2</v>
      </c>
      <c r="D657" s="87" t="s">
        <v>27</v>
      </c>
      <c r="E657" s="87">
        <v>2</v>
      </c>
      <c r="F657" s="87"/>
      <c r="G6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7" s="90"/>
      <c r="I6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7" s="91">
        <f>LOOKUP(ROW(K657)-ROWS($K$1:$K$3),biasa1[NO])</f>
        <v>654</v>
      </c>
      <c r="L657" s="77" t="str">
        <f>LOOKUP(biasa2[[#This Row],[NO]],biasa1[NO],biasa1[NAMA])</f>
        <v>Carry file Topla 8830 B(4)</v>
      </c>
      <c r="M657" s="91">
        <f>LOOKUP(biasa2[[#This Row],[NO]],biasa1[NO],biasa1[JUMLAH])</f>
        <v>3</v>
      </c>
      <c r="N657" s="91">
        <f>LOOKUP(biasa2[[#This Row],[NO]],biasa1[NO],biasa1[SATUAN])</f>
        <v>30</v>
      </c>
    </row>
    <row r="658" spans="1:14" ht="20.100000000000001" customHeight="1">
      <c r="A658" s="87">
        <f>IF(biasa1[[#This Row],[JUMLAH]]&gt;0,COUNT(A$3:$A657)+1,"")</f>
        <v>643</v>
      </c>
      <c r="B658" s="88" t="s">
        <v>611</v>
      </c>
      <c r="C658" s="87">
        <f>IF(biasa1[[#This Row],[BARU]]="",biasa1[[#This Row],[JUMLAH AWAL]],biasa1[[#This Row],[BARU]])</f>
        <v>8</v>
      </c>
      <c r="D658" s="87" t="s">
        <v>27</v>
      </c>
      <c r="E658" s="87">
        <v>8</v>
      </c>
      <c r="F658" s="87"/>
      <c r="G6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8" s="90"/>
      <c r="I6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8" s="91">
        <f>LOOKUP(ROW(K658)-ROWS($K$1:$K$3),biasa1[NO])</f>
        <v>655</v>
      </c>
      <c r="L658" s="77" t="str">
        <f>LOOKUP(biasa2[[#This Row],[NO]],biasa1[NO],biasa1[NAMA])</f>
        <v>Carry file Topla 8830 K(4)/ M(3)/ Hj(4)</v>
      </c>
      <c r="M658" s="91">
        <f>LOOKUP(biasa2[[#This Row],[NO]],biasa1[NO],biasa1[JUMLAH])</f>
        <v>11</v>
      </c>
      <c r="N658" s="91">
        <f>LOOKUP(biasa2[[#This Row],[NO]],biasa1[NO],biasa1[SATUAN])</f>
        <v>30</v>
      </c>
    </row>
    <row r="659" spans="1:14" ht="20.100000000000001" customHeight="1">
      <c r="A659" s="87">
        <f>IF(biasa1[[#This Row],[JUMLAH]]&gt;0,COUNT(A$3:$A658)+1,"")</f>
        <v>644</v>
      </c>
      <c r="B659" s="88" t="s">
        <v>612</v>
      </c>
      <c r="C659" s="87">
        <f>IF(biasa1[[#This Row],[BARU]]="",biasa1[[#This Row],[JUMLAH AWAL]],biasa1[[#This Row],[BARU]])</f>
        <v>4</v>
      </c>
      <c r="D659" s="87" t="s">
        <v>27</v>
      </c>
      <c r="E659" s="87">
        <v>4</v>
      </c>
      <c r="F659" s="87"/>
      <c r="G6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9" s="90"/>
      <c r="I6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9" s="91">
        <f>LOOKUP(ROW(K659)-ROWS($K$1:$K$3),biasa1[NO])</f>
        <v>656</v>
      </c>
      <c r="L659" s="77" t="str">
        <f>LOOKUP(biasa2[[#This Row],[NO]],biasa1[NO],biasa1[NAMA])</f>
        <v>Carry file Topla 8830 putih</v>
      </c>
      <c r="M659" s="91">
        <f>LOOKUP(biasa2[[#This Row],[NO]],biasa1[NO],biasa1[JUMLAH])</f>
        <v>9</v>
      </c>
      <c r="N659" s="91" t="str">
        <f>LOOKUP(biasa2[[#This Row],[NO]],biasa1[NO],biasa1[SATUAN])</f>
        <v>30 pc</v>
      </c>
    </row>
    <row r="660" spans="1:14" ht="20.100000000000001" customHeight="1">
      <c r="A660" s="87">
        <f>IF(biasa1[[#This Row],[JUMLAH]]&gt;0,COUNT(A$3:$A659)+1,"")</f>
        <v>645</v>
      </c>
      <c r="B660" s="88" t="s">
        <v>613</v>
      </c>
      <c r="C660" s="87">
        <f>IF(biasa1[[#This Row],[BARU]]="",biasa1[[#This Row],[JUMLAH AWAL]],biasa1[[#This Row],[BARU]])</f>
        <v>1</v>
      </c>
      <c r="D660" s="87" t="s">
        <v>27</v>
      </c>
      <c r="E660" s="87">
        <v>1</v>
      </c>
      <c r="F660" s="87"/>
      <c r="G6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0" s="90"/>
      <c r="I6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0" s="91">
        <f>LOOKUP(ROW(K660)-ROWS($K$1:$K$3),biasa1[NO])</f>
        <v>657</v>
      </c>
      <c r="L660" s="77" t="str">
        <f>LOOKUP(biasa2[[#This Row],[NO]],biasa1[NO],biasa1[NAMA])</f>
        <v>Cat air 110 Polar</v>
      </c>
      <c r="M660" s="91">
        <f>LOOKUP(biasa2[[#This Row],[NO]],biasa1[NO],biasa1[JUMLAH])</f>
        <v>4</v>
      </c>
      <c r="N660" s="91" t="str">
        <f>LOOKUP(biasa2[[#This Row],[NO]],biasa1[NO],biasa1[SATUAN])</f>
        <v>18 ls</v>
      </c>
    </row>
    <row r="661" spans="1:14" ht="20.100000000000001" customHeight="1">
      <c r="A661" s="87">
        <f>IF(biasa1[[#This Row],[JUMLAH]]&gt;0,COUNT(A$3:$A660)+1,"")</f>
        <v>646</v>
      </c>
      <c r="B661" s="88" t="s">
        <v>614</v>
      </c>
      <c r="C661" s="87">
        <f>IF(biasa1[[#This Row],[BARU]]="",biasa1[[#This Row],[JUMLAH AWAL]],biasa1[[#This Row],[BARU]])</f>
        <v>36</v>
      </c>
      <c r="D661" s="87" t="s">
        <v>38</v>
      </c>
      <c r="E661" s="87">
        <v>36</v>
      </c>
      <c r="F661" s="87"/>
      <c r="G6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1" s="90"/>
      <c r="I6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1" s="91">
        <f>LOOKUP(ROW(K661)-ROWS($K$1:$K$3),biasa1[NO])</f>
        <v>658</v>
      </c>
      <c r="L661" s="77" t="str">
        <f>LOOKUP(biasa2[[#This Row],[NO]],biasa1[NO],biasa1[NAMA])</f>
        <v>Cat air 120 Polar</v>
      </c>
      <c r="M661" s="91">
        <f>LOOKUP(biasa2[[#This Row],[NO]],biasa1[NO],biasa1[JUMLAH])</f>
        <v>3</v>
      </c>
      <c r="N661" s="91" t="str">
        <f>LOOKUP(biasa2[[#This Row],[NO]],biasa1[NO],biasa1[SATUAN])</f>
        <v>18 ls</v>
      </c>
    </row>
    <row r="662" spans="1:14" ht="20.100000000000001" customHeight="1">
      <c r="A662" s="87">
        <f>IF(biasa1[[#This Row],[JUMLAH]]&gt;0,COUNT(A$3:$A661)+1,"")</f>
        <v>647</v>
      </c>
      <c r="B662" s="88" t="s">
        <v>615</v>
      </c>
      <c r="C662" s="87">
        <f>IF(biasa1[[#This Row],[BARU]]="",biasa1[[#This Row],[JUMLAH AWAL]],biasa1[[#This Row],[BARU]])</f>
        <v>71</v>
      </c>
      <c r="D662" s="87" t="s">
        <v>38</v>
      </c>
      <c r="E662" s="87">
        <v>71</v>
      </c>
      <c r="F662" s="87"/>
      <c r="G6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2" s="90"/>
      <c r="I6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2" s="91">
        <f>LOOKUP(ROW(K662)-ROWS($K$1:$K$3),biasa1[NO])</f>
        <v>659</v>
      </c>
      <c r="L662" s="77" t="str">
        <f>LOOKUP(biasa2[[#This Row],[NO]],biasa1[NO],biasa1[NAMA])</f>
        <v>Catur magnit TNT AO32</v>
      </c>
      <c r="M662" s="91">
        <f>LOOKUP(biasa2[[#This Row],[NO]],biasa1[NO],biasa1[JUMLAH])</f>
        <v>4</v>
      </c>
      <c r="N662" s="91" t="str">
        <f>LOOKUP(biasa2[[#This Row],[NO]],biasa1[NO],biasa1[SATUAN])</f>
        <v>192 pc</v>
      </c>
    </row>
    <row r="663" spans="1:14" ht="20.100000000000001" customHeight="1">
      <c r="A663" s="87">
        <f>IF(biasa1[[#This Row],[JUMLAH]]&gt;0,COUNT(A$3:$A662)+1,"")</f>
        <v>648</v>
      </c>
      <c r="B663" s="88" t="s">
        <v>616</v>
      </c>
      <c r="C663" s="87">
        <f>IF(biasa1[[#This Row],[BARU]]="",biasa1[[#This Row],[JUMLAH AWAL]],biasa1[[#This Row],[BARU]])</f>
        <v>2</v>
      </c>
      <c r="D663" s="87">
        <v>1000</v>
      </c>
      <c r="E663" s="87">
        <v>2</v>
      </c>
      <c r="F663" s="87"/>
      <c r="G6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3" s="90"/>
      <c r="I6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3" s="91">
        <f>LOOKUP(ROW(K663)-ROWS($K$1:$K$3),biasa1[NO])</f>
        <v>660</v>
      </c>
      <c r="L663" s="77" t="str">
        <f>LOOKUP(biasa2[[#This Row],[NO]],biasa1[NO],biasa1[NAMA])</f>
        <v>CD 3680 besar</v>
      </c>
      <c r="M663" s="91">
        <f>LOOKUP(biasa2[[#This Row],[NO]],biasa1[NO],biasa1[JUMLAH])</f>
        <v>3</v>
      </c>
      <c r="N663" s="91" t="str">
        <f>LOOKUP(biasa2[[#This Row],[NO]],biasa1[NO],biasa1[SATUAN])</f>
        <v>160 pc</v>
      </c>
    </row>
    <row r="664" spans="1:14" ht="20.100000000000001" customHeight="1">
      <c r="A664" s="87">
        <f>IF(biasa1[[#This Row],[JUMLAH]]&gt;0,COUNT(A$3:$A663)+1,"")</f>
        <v>649</v>
      </c>
      <c r="B664" s="88" t="s">
        <v>617</v>
      </c>
      <c r="C664" s="87">
        <f>IF(biasa1[[#This Row],[BARU]]="",biasa1[[#This Row],[JUMLAH AWAL]],biasa1[[#This Row],[BARU]])</f>
        <v>5</v>
      </c>
      <c r="D664" s="87" t="s">
        <v>285</v>
      </c>
      <c r="E664" s="87">
        <v>5</v>
      </c>
      <c r="F664" s="87"/>
      <c r="G6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4" s="90"/>
      <c r="I6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4" s="91">
        <f>LOOKUP(ROW(K664)-ROWS($K$1:$K$3),biasa1[NO])</f>
        <v>661</v>
      </c>
      <c r="L664" s="77" t="str">
        <f>LOOKUP(biasa2[[#This Row],[NO]],biasa1[NO],biasa1[NAMA])</f>
        <v>CD Bag bola TNT 274</v>
      </c>
      <c r="M664" s="91">
        <f>LOOKUP(biasa2[[#This Row],[NO]],biasa1[NO],biasa1[JUMLAH])</f>
        <v>2</v>
      </c>
      <c r="N664" s="91" t="str">
        <f>LOOKUP(biasa2[[#This Row],[NO]],biasa1[NO],biasa1[SATUAN])</f>
        <v>800 pc</v>
      </c>
    </row>
    <row r="665" spans="1:14" ht="20.100000000000001" customHeight="1">
      <c r="A665" s="87">
        <f>IF(biasa1[[#This Row],[JUMLAH]]&gt;0,COUNT(A$3:$A664)+1,"")</f>
        <v>650</v>
      </c>
      <c r="B665" s="88" t="s">
        <v>618</v>
      </c>
      <c r="C665" s="87">
        <f>IF(biasa1[[#This Row],[BARU]]="",biasa1[[#This Row],[JUMLAH AWAL]],biasa1[[#This Row],[BARU]])</f>
        <v>8</v>
      </c>
      <c r="D665" s="87"/>
      <c r="E665" s="87">
        <v>8</v>
      </c>
      <c r="F665" s="87"/>
      <c r="G6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5" s="90"/>
      <c r="I6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5" s="91">
        <f>LOOKUP(ROW(K665)-ROWS($K$1:$K$3),biasa1[NO])</f>
        <v>662</v>
      </c>
      <c r="L665" s="77" t="str">
        <f>LOOKUP(biasa2[[#This Row],[NO]],biasa1[NO],biasa1[NAMA])</f>
        <v>CD Bag Disney TNT 277</v>
      </c>
      <c r="M665" s="91">
        <f>LOOKUP(biasa2[[#This Row],[NO]],biasa1[NO],biasa1[JUMLAH])</f>
        <v>4</v>
      </c>
      <c r="N665" s="91" t="str">
        <f>LOOKUP(biasa2[[#This Row],[NO]],biasa1[NO],biasa1[SATUAN])</f>
        <v>200 pc</v>
      </c>
    </row>
    <row r="666" spans="1:14" ht="20.100000000000001" customHeight="1">
      <c r="A666" s="87">
        <f>IF(biasa1[[#This Row],[JUMLAH]]&gt;0,COUNT(A$3:$A665)+1,"")</f>
        <v>651</v>
      </c>
      <c r="B666" s="88" t="s">
        <v>2676</v>
      </c>
      <c r="C666" s="87">
        <f>IF(biasa1[[#This Row],[BARU]]="",biasa1[[#This Row],[JUMLAH AWAL]],biasa1[[#This Row],[BARU]])</f>
        <v>6</v>
      </c>
      <c r="D666" s="87"/>
      <c r="E666" s="87">
        <v>6</v>
      </c>
      <c r="F666" s="87"/>
      <c r="G6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6" s="90"/>
      <c r="I6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6" s="91">
        <f>LOOKUP(ROW(K666)-ROWS($K$1:$K$3),biasa1[NO])</f>
        <v>663</v>
      </c>
      <c r="L666" s="77" t="str">
        <f>LOOKUP(biasa2[[#This Row],[NO]],biasa1[NO],biasa1[NAMA])</f>
        <v>Celengan Bulat 3103</v>
      </c>
      <c r="M666" s="91">
        <f>LOOKUP(biasa2[[#This Row],[NO]],biasa1[NO],biasa1[JUMLAH])</f>
        <v>1</v>
      </c>
      <c r="N666" s="91">
        <f>LOOKUP(biasa2[[#This Row],[NO]],biasa1[NO],biasa1[SATUAN])</f>
        <v>72</v>
      </c>
    </row>
    <row r="667" spans="1:14" ht="20.100000000000001" customHeight="1">
      <c r="A667" s="87">
        <f>IF(biasa1[[#This Row],[JUMLAH]]&gt;0,COUNT(A$3:$A666)+1,"")</f>
        <v>652</v>
      </c>
      <c r="B667" s="88" t="s">
        <v>2840</v>
      </c>
      <c r="C667" s="87">
        <f>IF(biasa1[[#This Row],[BARU]]="",biasa1[[#This Row],[JUMLAH AWAL]],biasa1[[#This Row],[BARU]])</f>
        <v>13</v>
      </c>
      <c r="D667" s="87">
        <v>40</v>
      </c>
      <c r="E667" s="87">
        <v>13</v>
      </c>
      <c r="F667" s="87"/>
      <c r="G6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7" s="90"/>
      <c r="I6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7" s="91">
        <f>LOOKUP(ROW(K667)-ROWS($K$1:$K$3),biasa1[NO])</f>
        <v>664</v>
      </c>
      <c r="L667" s="77" t="str">
        <f>LOOKUP(biasa2[[#This Row],[NO]],biasa1[NO],biasa1[NAMA])</f>
        <v>Celengan L</v>
      </c>
      <c r="M667" s="91">
        <f>LOOKUP(biasa2[[#This Row],[NO]],biasa1[NO],biasa1[JUMLAH])</f>
        <v>2</v>
      </c>
      <c r="N667" s="91" t="str">
        <f>LOOKUP(biasa2[[#This Row],[NO]],biasa1[NO],biasa1[SATUAN])</f>
        <v>10 ls</v>
      </c>
    </row>
    <row r="668" spans="1:14" ht="20.100000000000001" customHeight="1">
      <c r="A668" s="89">
        <f>IF(biasa1[[#This Row],[JUMLAH]]&gt;0,COUNT(A$3:$A667)+1,"")</f>
        <v>653</v>
      </c>
      <c r="B668" s="92" t="s">
        <v>2838</v>
      </c>
      <c r="C668" s="89">
        <f>IF(biasa1[[#This Row],[BARU]]="",biasa1[[#This Row],[JUMLAH AWAL]],biasa1[[#This Row],[BARU]])</f>
        <v>10</v>
      </c>
      <c r="D668" s="87" t="s">
        <v>384</v>
      </c>
      <c r="E668" s="89">
        <v>10</v>
      </c>
      <c r="F668" s="87"/>
      <c r="G6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8" s="90"/>
      <c r="I6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8" s="91">
        <f>LOOKUP(ROW(K668)-ROWS($K$1:$K$3),biasa1[NO])</f>
        <v>665</v>
      </c>
      <c r="L668" s="77" t="str">
        <f>LOOKUP(biasa2[[#This Row],[NO]],biasa1[NO],biasa1[NAMA])</f>
        <v>Celengan L 8 House</v>
      </c>
      <c r="M668" s="91">
        <f>LOOKUP(biasa2[[#This Row],[NO]],biasa1[NO],biasa1[JUMLAH])</f>
        <v>9</v>
      </c>
      <c r="N668" s="91" t="str">
        <f>LOOKUP(biasa2[[#This Row],[NO]],biasa1[NO],biasa1[SATUAN])</f>
        <v>120 bh</v>
      </c>
    </row>
    <row r="669" spans="1:14" ht="20.100000000000001" customHeight="1">
      <c r="A669" s="87">
        <f>IF(biasa1[[#This Row],[JUMLAH]]&gt;0,COUNT(A$3:$A668)+1,"")</f>
        <v>654</v>
      </c>
      <c r="B669" s="88" t="s">
        <v>2677</v>
      </c>
      <c r="C669" s="87">
        <f>IF(biasa1[[#This Row],[BARU]]="",biasa1[[#This Row],[JUMLAH AWAL]],biasa1[[#This Row],[BARU]])</f>
        <v>3</v>
      </c>
      <c r="D669" s="87">
        <v>30</v>
      </c>
      <c r="E669" s="87">
        <v>3</v>
      </c>
      <c r="F669" s="87"/>
      <c r="G6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9" s="90"/>
      <c r="I6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9" s="91">
        <f>LOOKUP(ROW(K669)-ROWS($K$1:$K$3),biasa1[NO])</f>
        <v>666</v>
      </c>
      <c r="L669" s="77" t="str">
        <f>LOOKUP(biasa2[[#This Row],[NO]],biasa1[NO],biasa1[NAMA])</f>
        <v>Celengan P 32 House</v>
      </c>
      <c r="M669" s="91">
        <f>LOOKUP(biasa2[[#This Row],[NO]],biasa1[NO],biasa1[JUMLAH])</f>
        <v>9</v>
      </c>
      <c r="N669" s="91" t="str">
        <f>LOOKUP(biasa2[[#This Row],[NO]],biasa1[NO],biasa1[SATUAN])</f>
        <v>120 bh</v>
      </c>
    </row>
    <row r="670" spans="1:14" ht="20.100000000000001" customHeight="1">
      <c r="A670" s="87">
        <f>IF(biasa1[[#This Row],[JUMLAH]]&gt;0,COUNT(A$3:$A669)+1,"")</f>
        <v>655</v>
      </c>
      <c r="B670" s="88" t="s">
        <v>2846</v>
      </c>
      <c r="C670" s="87">
        <f>IF(biasa1[[#This Row],[BARU]]="",biasa1[[#This Row],[JUMLAH AWAL]],biasa1[[#This Row],[BARU]])</f>
        <v>11</v>
      </c>
      <c r="D670" s="87">
        <v>30</v>
      </c>
      <c r="E670" s="87">
        <v>11</v>
      </c>
      <c r="F670" s="87"/>
      <c r="G6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0" s="90"/>
      <c r="I6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0" s="91">
        <f>LOOKUP(ROW(K670)-ROWS($K$1:$K$3),biasa1[NO])</f>
        <v>667</v>
      </c>
      <c r="L670" s="77" t="str">
        <f>LOOKUP(biasa2[[#This Row],[NO]],biasa1[NO],biasa1[NAMA])</f>
        <v>Clear Holder 20 lb GM hijau</v>
      </c>
      <c r="M670" s="91">
        <f>LOOKUP(biasa2[[#This Row],[NO]],biasa1[NO],biasa1[JUMLAH])</f>
        <v>2</v>
      </c>
      <c r="N670" s="91">
        <f>LOOKUP(biasa2[[#This Row],[NO]],biasa1[NO],biasa1[SATUAN])</f>
        <v>144</v>
      </c>
    </row>
    <row r="671" spans="1:14" ht="20.100000000000001" customHeight="1">
      <c r="A671" s="89">
        <f>IF(biasa1[[#This Row],[JUMLAH]]&gt;0,COUNT(A$3:$A670)+1,"")</f>
        <v>656</v>
      </c>
      <c r="B671" s="92" t="s">
        <v>2839</v>
      </c>
      <c r="C671" s="89">
        <f>IF(biasa1[[#This Row],[BARU]]="",biasa1[[#This Row],[JUMLAH AWAL]],biasa1[[#This Row],[BARU]])</f>
        <v>9</v>
      </c>
      <c r="D671" s="87" t="s">
        <v>1247</v>
      </c>
      <c r="E671" s="89">
        <v>9</v>
      </c>
      <c r="F671" s="87"/>
      <c r="G6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1" s="90"/>
      <c r="I6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1" s="91">
        <f>LOOKUP(ROW(K671)-ROWS($K$1:$K$3),biasa1[NO])</f>
        <v>668</v>
      </c>
      <c r="L671" s="77" t="str">
        <f>LOOKUP(biasa2[[#This Row],[NO]],biasa1[NO],biasa1[NAMA])</f>
        <v>Clear Holder 20 lb GM kuning</v>
      </c>
      <c r="M671" s="91">
        <f>LOOKUP(biasa2[[#This Row],[NO]],biasa1[NO],biasa1[JUMLAH])</f>
        <v>2</v>
      </c>
      <c r="N671" s="91" t="str">
        <f>LOOKUP(biasa2[[#This Row],[NO]],biasa1[NO],biasa1[SATUAN])</f>
        <v>144 pc</v>
      </c>
    </row>
    <row r="672" spans="1:14" ht="20.100000000000001" customHeight="1">
      <c r="A672" s="87" t="str">
        <f>IF(biasa1[[#This Row],[JUMLAH]]&gt;0,COUNT(A$3:$A671)+1,"")</f>
        <v/>
      </c>
      <c r="B672" s="88" t="s">
        <v>619</v>
      </c>
      <c r="C672" s="87">
        <f>IF(biasa1[[#This Row],[BARU]]="",biasa1[[#This Row],[JUMLAH AWAL]],biasa1[[#This Row],[BARU]])</f>
        <v>0</v>
      </c>
      <c r="D672" s="87">
        <v>30</v>
      </c>
      <c r="E672" s="87">
        <v>0</v>
      </c>
      <c r="F672" s="87"/>
      <c r="G6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2" s="90"/>
      <c r="I6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2" s="91">
        <f>LOOKUP(ROW(K672)-ROWS($K$1:$K$3),biasa1[NO])</f>
        <v>669</v>
      </c>
      <c r="L672" s="77" t="str">
        <f>LOOKUP(biasa2[[#This Row],[NO]],biasa1[NO],biasa1[NAMA])</f>
        <v>Clear Holder 20 lb GM merah</v>
      </c>
      <c r="M672" s="91">
        <f>LOOKUP(biasa2[[#This Row],[NO]],biasa1[NO],biasa1[JUMLAH])</f>
        <v>2</v>
      </c>
      <c r="N672" s="91" t="str">
        <f>LOOKUP(biasa2[[#This Row],[NO]],biasa1[NO],biasa1[SATUAN])</f>
        <v>144 pc</v>
      </c>
    </row>
    <row r="673" spans="1:14" ht="20.100000000000001" customHeight="1">
      <c r="A673" s="87">
        <f>IF(biasa1[[#This Row],[JUMLAH]]&gt;0,COUNT(A$3:$A672)+1,"")</f>
        <v>657</v>
      </c>
      <c r="B673" s="88" t="s">
        <v>620</v>
      </c>
      <c r="C673" s="87">
        <f>IF(biasa1[[#This Row],[BARU]]="",biasa1[[#This Row],[JUMLAH AWAL]],biasa1[[#This Row],[BARU]])</f>
        <v>4</v>
      </c>
      <c r="D673" s="87" t="s">
        <v>621</v>
      </c>
      <c r="E673" s="87">
        <v>4</v>
      </c>
      <c r="F673" s="87"/>
      <c r="G6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3" s="90"/>
      <c r="I6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3" s="91">
        <f>LOOKUP(ROW(K673)-ROWS($K$1:$K$3),biasa1[NO])</f>
        <v>670</v>
      </c>
      <c r="L673" s="77" t="str">
        <f>LOOKUP(biasa2[[#This Row],[NO]],biasa1[NO],biasa1[NAMA])</f>
        <v>Clear holder 40 enter mix</v>
      </c>
      <c r="M673" s="91">
        <f>LOOKUP(biasa2[[#This Row],[NO]],biasa1[NO],biasa1[JUMLAH])</f>
        <v>2</v>
      </c>
      <c r="N673" s="91" t="str">
        <f>LOOKUP(biasa2[[#This Row],[NO]],biasa1[NO],biasa1[SATUAN])</f>
        <v>12 ls</v>
      </c>
    </row>
    <row r="674" spans="1:14" ht="20.100000000000001" customHeight="1">
      <c r="A674" s="87">
        <f>IF(biasa1[[#This Row],[JUMLAH]]&gt;0,COUNT(A$3:$A673)+1,"")</f>
        <v>658</v>
      </c>
      <c r="B674" s="88" t="s">
        <v>622</v>
      </c>
      <c r="C674" s="87">
        <f>IF(biasa1[[#This Row],[BARU]]="",biasa1[[#This Row],[JUMLAH AWAL]],biasa1[[#This Row],[BARU]])</f>
        <v>3</v>
      </c>
      <c r="D674" s="87" t="s">
        <v>621</v>
      </c>
      <c r="E674" s="87">
        <v>3</v>
      </c>
      <c r="F674" s="87"/>
      <c r="G6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4" s="90"/>
      <c r="I6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4" s="91">
        <f>LOOKUP(ROW(K674)-ROWS($K$1:$K$3),biasa1[NO])</f>
        <v>671</v>
      </c>
      <c r="L674" s="77" t="str">
        <f>LOOKUP(biasa2[[#This Row],[NO]],biasa1[NO],biasa1[NAMA])</f>
        <v>Clear Holder 60L Trambo/ snow peak</v>
      </c>
      <c r="M674" s="91">
        <f>LOOKUP(biasa2[[#This Row],[NO]],biasa1[NO],biasa1[JUMLAH])</f>
        <v>5</v>
      </c>
      <c r="N674" s="91" t="str">
        <f>LOOKUP(biasa2[[#This Row],[NO]],biasa1[NO],biasa1[SATUAN])</f>
        <v>10 ls</v>
      </c>
    </row>
    <row r="675" spans="1:14" ht="20.100000000000001" customHeight="1">
      <c r="A675" s="87">
        <f>IF(biasa1[[#This Row],[JUMLAH]]&gt;0,COUNT(A$3:$A674)+1,"")</f>
        <v>659</v>
      </c>
      <c r="B675" s="88" t="s">
        <v>623</v>
      </c>
      <c r="C675" s="87">
        <f>IF(biasa1[[#This Row],[BARU]]="",biasa1[[#This Row],[JUMLAH AWAL]],biasa1[[#This Row],[BARU]])</f>
        <v>4</v>
      </c>
      <c r="D675" s="87" t="s">
        <v>624</v>
      </c>
      <c r="E675" s="87">
        <v>4</v>
      </c>
      <c r="F675" s="87"/>
      <c r="G6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5" s="90"/>
      <c r="I6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5" s="91">
        <f>LOOKUP(ROW(K675)-ROWS($K$1:$K$3),biasa1[NO])</f>
        <v>672</v>
      </c>
      <c r="L675" s="77" t="str">
        <f>LOOKUP(biasa2[[#This Row],[NO]],biasa1[NO],biasa1[NAMA])</f>
        <v>Clear Holder A-lot 20 lbr Abu/Hj/Pink/Htm</v>
      </c>
      <c r="M675" s="91">
        <f>LOOKUP(biasa2[[#This Row],[NO]],biasa1[NO],biasa1[JUMLAH])</f>
        <v>2</v>
      </c>
      <c r="N675" s="91" t="str">
        <f>LOOKUP(biasa2[[#This Row],[NO]],biasa1[NO],biasa1[SATUAN])</f>
        <v>300 pc</v>
      </c>
    </row>
    <row r="676" spans="1:14" ht="20.100000000000001" customHeight="1">
      <c r="A676" s="87">
        <f>IF(biasa1[[#This Row],[JUMLAH]]&gt;0,COUNT(A$3:$A675)+1,"")</f>
        <v>660</v>
      </c>
      <c r="B676" s="88" t="s">
        <v>625</v>
      </c>
      <c r="C676" s="87">
        <f>IF(biasa1[[#This Row],[BARU]]="",biasa1[[#This Row],[JUMLAH AWAL]],biasa1[[#This Row],[BARU]])</f>
        <v>3</v>
      </c>
      <c r="D676" s="87" t="s">
        <v>51</v>
      </c>
      <c r="E676" s="87">
        <v>3</v>
      </c>
      <c r="F676" s="87"/>
      <c r="G6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6" s="90"/>
      <c r="I6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6" s="91">
        <f>LOOKUP(ROW(K676)-ROWS($K$1:$K$3),biasa1[NO])</f>
        <v>673</v>
      </c>
      <c r="L676" s="77" t="str">
        <f>LOOKUP(biasa2[[#This Row],[NO]],biasa1[NO],biasa1[NAMA])</f>
        <v>Clear Holder amanda F4 20 lb</v>
      </c>
      <c r="M676" s="91">
        <f>LOOKUP(biasa2[[#This Row],[NO]],biasa1[NO],biasa1[JUMLAH])</f>
        <v>4</v>
      </c>
      <c r="N676" s="91" t="str">
        <f>LOOKUP(biasa2[[#This Row],[NO]],biasa1[NO],biasa1[SATUAN])</f>
        <v>96 pc</v>
      </c>
    </row>
    <row r="677" spans="1:14" ht="20.100000000000001" customHeight="1">
      <c r="A677" s="87">
        <f>IF(biasa1[[#This Row],[JUMLAH]]&gt;0,COUNT(A$3:$A676)+1,"")</f>
        <v>661</v>
      </c>
      <c r="B677" s="88" t="s">
        <v>626</v>
      </c>
      <c r="C677" s="87">
        <f>IF(biasa1[[#This Row],[BARU]]="",biasa1[[#This Row],[JUMLAH AWAL]],biasa1[[#This Row],[BARU]])</f>
        <v>2</v>
      </c>
      <c r="D677" s="87" t="s">
        <v>627</v>
      </c>
      <c r="E677" s="87">
        <v>2</v>
      </c>
      <c r="F677" s="87"/>
      <c r="G6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7" s="90"/>
      <c r="I6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7" s="91">
        <f>LOOKUP(ROW(K677)-ROWS($K$1:$K$3),biasa1[NO])</f>
        <v>674</v>
      </c>
      <c r="L677" s="77" t="str">
        <f>LOOKUP(biasa2[[#This Row],[NO]],biasa1[NO],biasa1[NAMA])</f>
        <v xml:space="preserve">Clear Holder CH 020 UTN </v>
      </c>
      <c r="M677" s="91">
        <f>LOOKUP(biasa2[[#This Row],[NO]],biasa1[NO],biasa1[JUMLAH])</f>
        <v>112</v>
      </c>
      <c r="N677" s="91" t="str">
        <f>LOOKUP(biasa2[[#This Row],[NO]],biasa1[NO],biasa1[SATUAN])</f>
        <v>120 pc</v>
      </c>
    </row>
    <row r="678" spans="1:14" ht="20.100000000000001" customHeight="1">
      <c r="A678" s="87">
        <f>IF(biasa1[[#This Row],[JUMLAH]]&gt;0,COUNT(A$3:$A677)+1,"")</f>
        <v>662</v>
      </c>
      <c r="B678" s="88" t="s">
        <v>628</v>
      </c>
      <c r="C678" s="87">
        <f>IF(biasa1[[#This Row],[BARU]]="",biasa1[[#This Row],[JUMLAH AWAL]],biasa1[[#This Row],[BARU]])</f>
        <v>4</v>
      </c>
      <c r="D678" s="87" t="s">
        <v>58</v>
      </c>
      <c r="E678" s="87">
        <v>4</v>
      </c>
      <c r="F678" s="87"/>
      <c r="G6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8" s="90"/>
      <c r="I6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8" s="91">
        <f>LOOKUP(ROW(K678)-ROWS($K$1:$K$3),biasa1[NO])</f>
        <v>675</v>
      </c>
      <c r="L678" s="77" t="str">
        <f>LOOKUP(biasa2[[#This Row],[NO]],biasa1[NO],biasa1[NAMA])</f>
        <v xml:space="preserve">Clear Holder CH 040 UTN </v>
      </c>
      <c r="M678" s="91">
        <f>LOOKUP(biasa2[[#This Row],[NO]],biasa1[NO],biasa1[JUMLAH])</f>
        <v>18</v>
      </c>
      <c r="N678" s="91" t="str">
        <f>LOOKUP(biasa2[[#This Row],[NO]],biasa1[NO],biasa1[SATUAN])</f>
        <v>96 pc</v>
      </c>
    </row>
    <row r="679" spans="1:14" ht="20.100000000000001" customHeight="1">
      <c r="A679" s="87">
        <f>IF(biasa1[[#This Row],[JUMLAH]]&gt;0,COUNT(A$3:$A678)+1,"")</f>
        <v>663</v>
      </c>
      <c r="B679" s="93" t="s">
        <v>2678</v>
      </c>
      <c r="C679" s="94">
        <f>IF(biasa1[[#This Row],[BARU]]="",biasa1[[#This Row],[JUMLAH AWAL]],biasa1[[#This Row],[BARU]])</f>
        <v>1</v>
      </c>
      <c r="D679" s="94">
        <v>72</v>
      </c>
      <c r="E679" s="94">
        <v>1</v>
      </c>
      <c r="F679" s="87"/>
      <c r="G6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9" s="90"/>
      <c r="I6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9" s="91">
        <f>LOOKUP(ROW(K679)-ROWS($K$1:$K$3),biasa1[NO])</f>
        <v>676</v>
      </c>
      <c r="L679" s="77" t="str">
        <f>LOOKUP(biasa2[[#This Row],[NO]],biasa1[NO],biasa1[NAMA])</f>
        <v xml:space="preserve">Clear Holder CH 060 UTN </v>
      </c>
      <c r="M679" s="91">
        <f>LOOKUP(biasa2[[#This Row],[NO]],biasa1[NO],biasa1[JUMLAH])</f>
        <v>13</v>
      </c>
      <c r="N679" s="91" t="str">
        <f>LOOKUP(biasa2[[#This Row],[NO]],biasa1[NO],biasa1[SATUAN])</f>
        <v>72 pc</v>
      </c>
    </row>
    <row r="680" spans="1:14" ht="20.100000000000001" customHeight="1">
      <c r="A680" s="87">
        <f>IF(biasa1[[#This Row],[JUMLAH]]&gt;0,COUNT(A$3:$A679)+1,"")</f>
        <v>664</v>
      </c>
      <c r="B680" s="93" t="s">
        <v>3500</v>
      </c>
      <c r="C680" s="94">
        <f>IF(biasa1[[#This Row],[BARU]]="",biasa1[[#This Row],[JUMLAH AWAL]],biasa1[[#This Row],[BARU]])</f>
        <v>2</v>
      </c>
      <c r="D680" s="94" t="s">
        <v>172</v>
      </c>
      <c r="E680" s="94">
        <v>2</v>
      </c>
      <c r="F680" s="87"/>
      <c r="G6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0" s="90"/>
      <c r="I6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0" s="91">
        <f>LOOKUP(ROW(K680)-ROWS($K$1:$K$3),biasa1[NO])</f>
        <v>677</v>
      </c>
      <c r="L680" s="77" t="str">
        <f>LOOKUP(biasa2[[#This Row],[NO]],biasa1[NO],biasa1[NAMA])</f>
        <v xml:space="preserve">Clear Holder CH 080 UTN </v>
      </c>
      <c r="M680" s="91">
        <f>LOOKUP(biasa2[[#This Row],[NO]],biasa1[NO],biasa1[JUMLAH])</f>
        <v>32</v>
      </c>
      <c r="N680" s="91" t="str">
        <f>LOOKUP(biasa2[[#This Row],[NO]],biasa1[NO],biasa1[SATUAN])</f>
        <v>72 pc</v>
      </c>
    </row>
    <row r="681" spans="1:14" ht="20.100000000000001" customHeight="1">
      <c r="A681" s="87">
        <f>IF(biasa1[[#This Row],[JUMLAH]]&gt;0,COUNT(A$3:$A680)+1,"")</f>
        <v>665</v>
      </c>
      <c r="B681" s="96" t="s">
        <v>2679</v>
      </c>
      <c r="C681" s="97">
        <f>IF(biasa1[[#This Row],[BARU]]="",biasa1[[#This Row],[JUMLAH AWAL]],biasa1[[#This Row],[BARU]])</f>
        <v>9</v>
      </c>
      <c r="D681" s="97" t="s">
        <v>722</v>
      </c>
      <c r="E681" s="97">
        <v>9</v>
      </c>
      <c r="F681" s="87"/>
      <c r="G6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1" s="90"/>
      <c r="I6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1" s="91">
        <f>LOOKUP(ROW(K681)-ROWS($K$1:$K$3),biasa1[NO])</f>
        <v>678</v>
      </c>
      <c r="L681" s="77" t="str">
        <f>LOOKUP(biasa2[[#This Row],[NO]],biasa1[NO],biasa1[NAMA])</f>
        <v>Clear Holder Huajie 60 lb Butek</v>
      </c>
      <c r="M681" s="91">
        <f>LOOKUP(biasa2[[#This Row],[NO]],biasa1[NO],biasa1[JUMLAH])</f>
        <v>1</v>
      </c>
      <c r="N681" s="91" t="str">
        <f>LOOKUP(biasa2[[#This Row],[NO]],biasa1[NO],biasa1[SATUAN])</f>
        <v>160 pc</v>
      </c>
    </row>
    <row r="682" spans="1:14" ht="20.100000000000001" customHeight="1">
      <c r="A682" s="87">
        <f>IF(biasa1[[#This Row],[JUMLAH]]&gt;0,COUNT(A$3:$A681)+1,"")</f>
        <v>666</v>
      </c>
      <c r="B682" s="96" t="s">
        <v>2680</v>
      </c>
      <c r="C682" s="97">
        <f>IF(biasa1[[#This Row],[BARU]]="",biasa1[[#This Row],[JUMLAH AWAL]],biasa1[[#This Row],[BARU]])</f>
        <v>9</v>
      </c>
      <c r="D682" s="97" t="s">
        <v>722</v>
      </c>
      <c r="E682" s="97">
        <v>9</v>
      </c>
      <c r="F682" s="87"/>
      <c r="G6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2" s="90"/>
      <c r="I6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2" s="91">
        <f>LOOKUP(ROW(K682)-ROWS($K$1:$K$3),biasa1[NO])</f>
        <v>679</v>
      </c>
      <c r="L682" s="77" t="str">
        <f>LOOKUP(biasa2[[#This Row],[NO]],biasa1[NO],biasa1[NAMA])</f>
        <v>Clear Holder Huajie 60 lb Trans</v>
      </c>
      <c r="M682" s="91">
        <f>LOOKUP(biasa2[[#This Row],[NO]],biasa1[NO],biasa1[JUMLAH])</f>
        <v>1</v>
      </c>
      <c r="N682" s="91" t="str">
        <f>LOOKUP(biasa2[[#This Row],[NO]],biasa1[NO],biasa1[SATUAN])</f>
        <v>160 pc</v>
      </c>
    </row>
    <row r="683" spans="1:14" ht="20.100000000000001" customHeight="1">
      <c r="A683" s="87" t="str">
        <f>IF(biasa1[[#This Row],[JUMLAH]]&gt;0,COUNT(A$3:$A682)+1,"")</f>
        <v/>
      </c>
      <c r="B683" s="88" t="s">
        <v>629</v>
      </c>
      <c r="C683" s="87">
        <f>IF(biasa1[[#This Row],[BARU]]="",biasa1[[#This Row],[JUMLAH AWAL]],biasa1[[#This Row],[BARU]])</f>
        <v>0</v>
      </c>
      <c r="D683" s="87" t="s">
        <v>187</v>
      </c>
      <c r="E683" s="87">
        <v>0</v>
      </c>
      <c r="F683" s="87"/>
      <c r="G6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3" s="90"/>
      <c r="I6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3" s="91">
        <f>LOOKUP(ROW(K683)-ROWS($K$1:$K$3),biasa1[NO])</f>
        <v>680</v>
      </c>
      <c r="L683" s="77" t="str">
        <f>LOOKUP(biasa2[[#This Row],[NO]],biasa1[NO],biasa1[NAMA])</f>
        <v>Clear holder jos 20</v>
      </c>
      <c r="M683" s="91">
        <f>LOOKUP(biasa2[[#This Row],[NO]],biasa1[NO],biasa1[JUMLAH])</f>
        <v>1</v>
      </c>
      <c r="N683" s="91">
        <f>LOOKUP(biasa2[[#This Row],[NO]],biasa1[NO],biasa1[SATUAN])</f>
        <v>120</v>
      </c>
    </row>
    <row r="684" spans="1:14" ht="20.100000000000001" customHeight="1">
      <c r="A684" s="87">
        <f>IF(biasa1[[#This Row],[JUMLAH]]&gt;0,COUNT(A$3:$A683)+1,"")</f>
        <v>667</v>
      </c>
      <c r="B684" s="88" t="s">
        <v>630</v>
      </c>
      <c r="C684" s="87">
        <f>IF(biasa1[[#This Row],[BARU]]="",biasa1[[#This Row],[JUMLAH AWAL]],biasa1[[#This Row],[BARU]])</f>
        <v>2</v>
      </c>
      <c r="D684" s="87">
        <v>144</v>
      </c>
      <c r="E684" s="87">
        <v>2</v>
      </c>
      <c r="F684" s="87"/>
      <c r="G6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4" s="90"/>
      <c r="I6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4" s="91">
        <f>LOOKUP(ROW(K684)-ROWS($K$1:$K$3),biasa1[NO])</f>
        <v>681</v>
      </c>
      <c r="L684" s="77" t="str">
        <f>LOOKUP(biasa2[[#This Row],[NO]],biasa1[NO],biasa1[NAMA])</f>
        <v>Clear Holder jos 80 FL</v>
      </c>
      <c r="M684" s="91">
        <f>LOOKUP(biasa2[[#This Row],[NO]],biasa1[NO],biasa1[JUMLAH])</f>
        <v>14</v>
      </c>
      <c r="N684" s="91">
        <f>LOOKUP(biasa2[[#This Row],[NO]],biasa1[NO],biasa1[SATUAN])</f>
        <v>48</v>
      </c>
    </row>
    <row r="685" spans="1:14" ht="20.100000000000001" customHeight="1">
      <c r="A685" s="87">
        <f>IF(biasa1[[#This Row],[JUMLAH]]&gt;0,COUNT(A$3:$A684)+1,"")</f>
        <v>668</v>
      </c>
      <c r="B685" s="88" t="s">
        <v>631</v>
      </c>
      <c r="C685" s="87">
        <f>IF(biasa1[[#This Row],[BARU]]="",biasa1[[#This Row],[JUMLAH AWAL]],biasa1[[#This Row],[BARU]])</f>
        <v>2</v>
      </c>
      <c r="D685" s="87" t="s">
        <v>192</v>
      </c>
      <c r="E685" s="87">
        <v>2</v>
      </c>
      <c r="F685" s="87"/>
      <c r="G6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5" s="90"/>
      <c r="I6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5" s="91">
        <f>LOOKUP(ROW(K685)-ROWS($K$1:$K$3),biasa1[NO])</f>
        <v>682</v>
      </c>
      <c r="L685" s="77" t="str">
        <f>LOOKUP(biasa2[[#This Row],[NO]],biasa1[NO],biasa1[NAMA])</f>
        <v>Clear Holder metal CH 840 A4</v>
      </c>
      <c r="M685" s="91">
        <f>LOOKUP(biasa2[[#This Row],[NO]],biasa1[NO],biasa1[JUMLAH])</f>
        <v>7</v>
      </c>
      <c r="N685" s="91" t="str">
        <f>LOOKUP(biasa2[[#This Row],[NO]],biasa1[NO],biasa1[SATUAN])</f>
        <v>60 pc</v>
      </c>
    </row>
    <row r="686" spans="1:14" ht="20.100000000000001" customHeight="1">
      <c r="A686" s="87">
        <f>IF(biasa1[[#This Row],[JUMLAH]]&gt;0,COUNT(A$3:$A685)+1,"")</f>
        <v>669</v>
      </c>
      <c r="B686" s="88" t="s">
        <v>632</v>
      </c>
      <c r="C686" s="87">
        <f>IF(biasa1[[#This Row],[BARU]]="",biasa1[[#This Row],[JUMLAH AWAL]],biasa1[[#This Row],[BARU]])</f>
        <v>2</v>
      </c>
      <c r="D686" s="87" t="s">
        <v>192</v>
      </c>
      <c r="E686" s="87">
        <v>2</v>
      </c>
      <c r="F686" s="87"/>
      <c r="G6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6" s="90"/>
      <c r="I6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6" s="91">
        <f>LOOKUP(ROW(K686)-ROWS($K$1:$K$3),biasa1[NO])</f>
        <v>683</v>
      </c>
      <c r="L686" s="77" t="str">
        <f>LOOKUP(biasa2[[#This Row],[NO]],biasa1[NO],biasa1[NAMA])</f>
        <v>Clear Holder metal CH 860 A4</v>
      </c>
      <c r="M686" s="91">
        <f>LOOKUP(biasa2[[#This Row],[NO]],biasa1[NO],biasa1[JUMLAH])</f>
        <v>40</v>
      </c>
      <c r="N686" s="91" t="str">
        <f>LOOKUP(biasa2[[#This Row],[NO]],biasa1[NO],biasa1[SATUAN])</f>
        <v>60 pc</v>
      </c>
    </row>
    <row r="687" spans="1:14" ht="20.100000000000001" customHeight="1">
      <c r="A687" s="87">
        <f>IF(biasa1[[#This Row],[JUMLAH]]&gt;0,COUNT(A$3:$A686)+1,"")</f>
        <v>670</v>
      </c>
      <c r="B687" s="88" t="s">
        <v>633</v>
      </c>
      <c r="C687" s="87">
        <f>IF(biasa1[[#This Row],[BARU]]="",biasa1[[#This Row],[JUMLAH AWAL]],biasa1[[#This Row],[BARU]])</f>
        <v>2</v>
      </c>
      <c r="D687" s="87" t="s">
        <v>634</v>
      </c>
      <c r="E687" s="87">
        <v>2</v>
      </c>
      <c r="F687" s="87"/>
      <c r="G6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7" s="90"/>
      <c r="I6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7" s="91">
        <f>LOOKUP(ROW(K687)-ROWS($K$1:$K$3),biasa1[NO])</f>
        <v>684</v>
      </c>
      <c r="L687" s="77" t="str">
        <f>LOOKUP(biasa2[[#This Row],[NO]],biasa1[NO],biasa1[NAMA])</f>
        <v>Clear Holder Snowpeak 20 lbr (Ungu/ Hj/Pink/ Orange)</v>
      </c>
      <c r="M687" s="91">
        <f>LOOKUP(biasa2[[#This Row],[NO]],biasa1[NO],biasa1[JUMLAH])</f>
        <v>1</v>
      </c>
      <c r="N687" s="91" t="str">
        <f>LOOKUP(biasa2[[#This Row],[NO]],biasa1[NO],biasa1[SATUAN])</f>
        <v>10 ls</v>
      </c>
    </row>
    <row r="688" spans="1:14" ht="20.100000000000001" customHeight="1">
      <c r="A688" s="87">
        <f>IF(biasa1[[#This Row],[JUMLAH]]&gt;0,COUNT(A$3:$A687)+1,"")</f>
        <v>671</v>
      </c>
      <c r="B688" s="88" t="s">
        <v>635</v>
      </c>
      <c r="C688" s="87">
        <f>IF(biasa1[[#This Row],[BARU]]="",biasa1[[#This Row],[JUMLAH AWAL]],biasa1[[#This Row],[BARU]])</f>
        <v>5</v>
      </c>
      <c r="D688" s="87" t="s">
        <v>172</v>
      </c>
      <c r="E688" s="87">
        <v>5</v>
      </c>
      <c r="F688" s="87"/>
      <c r="G6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8" s="90"/>
      <c r="I6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8" s="91">
        <f>LOOKUP(ROW(K688)-ROWS($K$1:$K$3),biasa1[NO])</f>
        <v>685</v>
      </c>
      <c r="L688" s="77" t="str">
        <f>LOOKUP(biasa2[[#This Row],[NO]],biasa1[NO],biasa1[NAMA])</f>
        <v>Clear Holder Tizo B(2)/ Hj(1)</v>
      </c>
      <c r="M688" s="91">
        <f>LOOKUP(biasa2[[#This Row],[NO]],biasa1[NO],biasa1[JUMLAH])</f>
        <v>3</v>
      </c>
      <c r="N688" s="91" t="str">
        <f>LOOKUP(biasa2[[#This Row],[NO]],biasa1[NO],biasa1[SATUAN])</f>
        <v>120 pc</v>
      </c>
    </row>
    <row r="689" spans="1:14" ht="20.100000000000001" customHeight="1">
      <c r="A689" s="87">
        <f>IF(biasa1[[#This Row],[JUMLAH]]&gt;0,COUNT(A$3:$A688)+1,"")</f>
        <v>672</v>
      </c>
      <c r="B689" s="88" t="s">
        <v>636</v>
      </c>
      <c r="C689" s="87">
        <f>IF(biasa1[[#This Row],[BARU]]="",biasa1[[#This Row],[JUMLAH AWAL]],biasa1[[#This Row],[BARU]])</f>
        <v>2</v>
      </c>
      <c r="D689" s="87" t="s">
        <v>54</v>
      </c>
      <c r="E689" s="87">
        <v>2</v>
      </c>
      <c r="F689" s="87"/>
      <c r="G6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9" s="90"/>
      <c r="I6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9" s="91">
        <f>LOOKUP(ROW(K689)-ROWS($K$1:$K$3),biasa1[NO])</f>
        <v>686</v>
      </c>
      <c r="L689" s="77" t="str">
        <f>LOOKUP(biasa2[[#This Row],[NO]],biasa1[NO],biasa1[NAMA])</f>
        <v>Clear Holder V-Tech VTF 20K Ht(1) Hj(4)</v>
      </c>
      <c r="M689" s="91">
        <f>LOOKUP(biasa2[[#This Row],[NO]],biasa1[NO],biasa1[JUMLAH])</f>
        <v>5</v>
      </c>
      <c r="N689" s="91" t="str">
        <f>LOOKUP(biasa2[[#This Row],[NO]],biasa1[NO],biasa1[SATUAN])</f>
        <v>96 pc</v>
      </c>
    </row>
    <row r="690" spans="1:14" ht="20.100000000000001" customHeight="1">
      <c r="A690" s="87">
        <f>IF(biasa1[[#This Row],[JUMLAH]]&gt;0,COUNT(A$3:$A689)+1,"")</f>
        <v>673</v>
      </c>
      <c r="B690" s="88" t="s">
        <v>637</v>
      </c>
      <c r="C690" s="87">
        <f>IF(biasa1[[#This Row],[BARU]]="",biasa1[[#This Row],[JUMLAH AWAL]],biasa1[[#This Row],[BARU]])</f>
        <v>4</v>
      </c>
      <c r="D690" s="87" t="s">
        <v>126</v>
      </c>
      <c r="E690" s="87">
        <v>4</v>
      </c>
      <c r="F690" s="87"/>
      <c r="G6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0" s="90"/>
      <c r="I6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0" s="91">
        <f>LOOKUP(ROW(K690)-ROWS($K$1:$K$3),biasa1[NO])</f>
        <v>687</v>
      </c>
      <c r="L690" s="77" t="str">
        <f>LOOKUP(biasa2[[#This Row],[NO]],biasa1[NO],biasa1[NAMA])</f>
        <v>Clip Board 303 (Clip Besar)</v>
      </c>
      <c r="M690" s="91">
        <f>LOOKUP(biasa2[[#This Row],[NO]],biasa1[NO],biasa1[JUMLAH])</f>
        <v>3</v>
      </c>
      <c r="N690" s="91" t="str">
        <f>LOOKUP(biasa2[[#This Row],[NO]],biasa1[NO],biasa1[SATUAN])</f>
        <v>8 ls</v>
      </c>
    </row>
    <row r="691" spans="1:14" ht="20.100000000000001" customHeight="1">
      <c r="A691" s="87">
        <f>IF(biasa1[[#This Row],[JUMLAH]]&gt;0,COUNT(A$3:$A690)+1,"")</f>
        <v>674</v>
      </c>
      <c r="B691" s="88" t="s">
        <v>638</v>
      </c>
      <c r="C691" s="87">
        <f>IF(biasa1[[#This Row],[BARU]]="",biasa1[[#This Row],[JUMLAH AWAL]],biasa1[[#This Row],[BARU]])</f>
        <v>112</v>
      </c>
      <c r="D691" s="87" t="s">
        <v>188</v>
      </c>
      <c r="E691" s="87">
        <v>112</v>
      </c>
      <c r="F691" s="87"/>
      <c r="G6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1" s="90"/>
      <c r="I6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1" s="91">
        <f>LOOKUP(ROW(K691)-ROWS($K$1:$K$3),biasa1[NO])</f>
        <v>688</v>
      </c>
      <c r="L691" s="77" t="str">
        <f>LOOKUP(biasa2[[#This Row],[NO]],biasa1[NO],biasa1[NAMA])</f>
        <v>Clip Board 307 S worry kecil</v>
      </c>
      <c r="M691" s="91">
        <f>LOOKUP(biasa2[[#This Row],[NO]],biasa1[NO],biasa1[JUMLAH])</f>
        <v>2</v>
      </c>
      <c r="N691" s="91" t="str">
        <f>LOOKUP(biasa2[[#This Row],[NO]],biasa1[NO],biasa1[SATUAN])</f>
        <v>24 ls</v>
      </c>
    </row>
    <row r="692" spans="1:14" ht="20.100000000000001" customHeight="1">
      <c r="A692" s="87">
        <f>IF(biasa1[[#This Row],[JUMLAH]]&gt;0,COUNT(A$3:$A691)+1,"")</f>
        <v>675</v>
      </c>
      <c r="B692" s="88" t="s">
        <v>639</v>
      </c>
      <c r="C692" s="87">
        <f>IF(biasa1[[#This Row],[BARU]]="",biasa1[[#This Row],[JUMLAH AWAL]],biasa1[[#This Row],[BARU]])</f>
        <v>18</v>
      </c>
      <c r="D692" s="87" t="s">
        <v>126</v>
      </c>
      <c r="E692" s="87">
        <v>18</v>
      </c>
      <c r="F692" s="87"/>
      <c r="G6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2" s="90"/>
      <c r="I6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2" s="91">
        <f>LOOKUP(ROW(K692)-ROWS($K$1:$K$3),biasa1[NO])</f>
        <v>689</v>
      </c>
      <c r="L692" s="77" t="str">
        <f>LOOKUP(biasa2[[#This Row],[NO]],biasa1[NO],biasa1[NAMA])</f>
        <v>Clip Board Fancy BB/ Barbie</v>
      </c>
      <c r="M692" s="91">
        <f>LOOKUP(biasa2[[#This Row],[NO]],biasa1[NO],biasa1[JUMLAH])</f>
        <v>1</v>
      </c>
      <c r="N692" s="91" t="str">
        <f>LOOKUP(biasa2[[#This Row],[NO]],biasa1[NO],biasa1[SATUAN])</f>
        <v>144 pc</v>
      </c>
    </row>
    <row r="693" spans="1:14" ht="20.100000000000001" customHeight="1">
      <c r="A693" s="87">
        <f>IF(biasa1[[#This Row],[JUMLAH]]&gt;0,COUNT(A$3:$A692)+1,"")</f>
        <v>676</v>
      </c>
      <c r="B693" s="88" t="s">
        <v>640</v>
      </c>
      <c r="C693" s="87">
        <f>IF(biasa1[[#This Row],[BARU]]="",biasa1[[#This Row],[JUMLAH AWAL]],biasa1[[#This Row],[BARU]])</f>
        <v>13</v>
      </c>
      <c r="D693" s="87" t="s">
        <v>4</v>
      </c>
      <c r="E693" s="87">
        <v>13</v>
      </c>
      <c r="F693" s="87"/>
      <c r="G6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3" s="90"/>
      <c r="I6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3" s="91">
        <f>LOOKUP(ROW(K693)-ROWS($K$1:$K$3),biasa1[NO])</f>
        <v>690</v>
      </c>
      <c r="L693" s="77" t="str">
        <f>LOOKUP(biasa2[[#This Row],[NO]],biasa1[NO],biasa1[NAMA])</f>
        <v>Clip Board Fancy Disney Holo</v>
      </c>
      <c r="M693" s="91">
        <f>LOOKUP(biasa2[[#This Row],[NO]],biasa1[NO],biasa1[JUMLAH])</f>
        <v>1</v>
      </c>
      <c r="N693" s="91" t="str">
        <f>LOOKUP(biasa2[[#This Row],[NO]],biasa1[NO],biasa1[SATUAN])</f>
        <v>144 pc</v>
      </c>
    </row>
    <row r="694" spans="1:14" ht="20.100000000000001" customHeight="1">
      <c r="A694" s="87">
        <f>IF(biasa1[[#This Row],[JUMLAH]]&gt;0,COUNT(A$3:$A693)+1,"")</f>
        <v>677</v>
      </c>
      <c r="B694" s="88" t="s">
        <v>641</v>
      </c>
      <c r="C694" s="87">
        <f>IF(biasa1[[#This Row],[BARU]]="",biasa1[[#This Row],[JUMLAH AWAL]],biasa1[[#This Row],[BARU]])</f>
        <v>32</v>
      </c>
      <c r="D694" s="87" t="s">
        <v>4</v>
      </c>
      <c r="E694" s="87">
        <v>32</v>
      </c>
      <c r="F694" s="87"/>
      <c r="G6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4" s="90"/>
      <c r="I6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4" s="91">
        <f>LOOKUP(ROW(K694)-ROWS($K$1:$K$3),biasa1[NO])</f>
        <v>691</v>
      </c>
      <c r="L694" s="77" t="str">
        <f>LOOKUP(biasa2[[#This Row],[NO]],biasa1[NO],biasa1[NAMA])</f>
        <v>Clip Board Fancy Love Holo</v>
      </c>
      <c r="M694" s="91">
        <f>LOOKUP(biasa2[[#This Row],[NO]],biasa1[NO],biasa1[JUMLAH])</f>
        <v>4</v>
      </c>
      <c r="N694" s="91" t="str">
        <f>LOOKUP(biasa2[[#This Row],[NO]],biasa1[NO],biasa1[SATUAN])</f>
        <v>144 pc</v>
      </c>
    </row>
    <row r="695" spans="1:14" ht="20.100000000000001" customHeight="1">
      <c r="A695" s="87">
        <f>IF(biasa1[[#This Row],[JUMLAH]]&gt;0,COUNT(A$3:$A694)+1,"")</f>
        <v>678</v>
      </c>
      <c r="B695" s="88" t="s">
        <v>642</v>
      </c>
      <c r="C695" s="87">
        <f>IF(biasa1[[#This Row],[BARU]]="",biasa1[[#This Row],[JUMLAH AWAL]],biasa1[[#This Row],[BARU]])</f>
        <v>1</v>
      </c>
      <c r="D695" s="87" t="s">
        <v>51</v>
      </c>
      <c r="E695" s="87">
        <v>1</v>
      </c>
      <c r="F695" s="87"/>
      <c r="G6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5" s="90"/>
      <c r="I6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5" s="91">
        <f>LOOKUP(ROW(K695)-ROWS($K$1:$K$3),biasa1[NO])</f>
        <v>692</v>
      </c>
      <c r="L695" s="77" t="str">
        <f>LOOKUP(biasa2[[#This Row],[NO]],biasa1[NO],biasa1[NAMA])</f>
        <v>Clip Board Fancy mika galaxy</v>
      </c>
      <c r="M695" s="91">
        <f>LOOKUP(biasa2[[#This Row],[NO]],biasa1[NO],biasa1[JUMLAH])</f>
        <v>11</v>
      </c>
      <c r="N695" s="91" t="str">
        <f>LOOKUP(biasa2[[#This Row],[NO]],biasa1[NO],biasa1[SATUAN])</f>
        <v>144 pc</v>
      </c>
    </row>
    <row r="696" spans="1:14" ht="20.100000000000001" customHeight="1">
      <c r="A696" s="87">
        <f>IF(biasa1[[#This Row],[JUMLAH]]&gt;0,COUNT(A$3:$A695)+1,"")</f>
        <v>679</v>
      </c>
      <c r="B696" s="88" t="s">
        <v>643</v>
      </c>
      <c r="C696" s="87">
        <f>IF(biasa1[[#This Row],[BARU]]="",biasa1[[#This Row],[JUMLAH AWAL]],biasa1[[#This Row],[BARU]])</f>
        <v>1</v>
      </c>
      <c r="D696" s="87" t="s">
        <v>51</v>
      </c>
      <c r="E696" s="87">
        <v>1</v>
      </c>
      <c r="F696" s="87"/>
      <c r="G6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6" s="90"/>
      <c r="I6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6" s="91">
        <f>LOOKUP(ROW(K696)-ROWS($K$1:$K$3),biasa1[NO])</f>
        <v>693</v>
      </c>
      <c r="L696" s="77" t="str">
        <f>LOOKUP(biasa2[[#This Row],[NO]],biasa1[NO],biasa1[NAMA])</f>
        <v>Clip Board Fancy MS 168 (Smart)</v>
      </c>
      <c r="M696" s="91">
        <f>LOOKUP(biasa2[[#This Row],[NO]],biasa1[NO],biasa1[JUMLAH])</f>
        <v>3</v>
      </c>
      <c r="N696" s="91" t="str">
        <f>LOOKUP(biasa2[[#This Row],[NO]],biasa1[NO],biasa1[SATUAN])</f>
        <v>15 ls</v>
      </c>
    </row>
    <row r="697" spans="1:14" ht="20.100000000000001" customHeight="1">
      <c r="A697" s="87">
        <f>IF(biasa1[[#This Row],[JUMLAH]]&gt;0,COUNT(A$3:$A696)+1,"")</f>
        <v>680</v>
      </c>
      <c r="B697" s="88" t="s">
        <v>644</v>
      </c>
      <c r="C697" s="87">
        <f>IF(biasa1[[#This Row],[BARU]]="",biasa1[[#This Row],[JUMLAH AWAL]],biasa1[[#This Row],[BARU]])</f>
        <v>1</v>
      </c>
      <c r="D697" s="87">
        <v>120</v>
      </c>
      <c r="E697" s="87">
        <v>1</v>
      </c>
      <c r="F697" s="87"/>
      <c r="G6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7" s="90"/>
      <c r="I6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7" s="91">
        <f>LOOKUP(ROW(K697)-ROWS($K$1:$K$3),biasa1[NO])</f>
        <v>694</v>
      </c>
      <c r="L697" s="77" t="str">
        <f>LOOKUP(biasa2[[#This Row],[NO]],biasa1[NO],biasa1[NAMA])</f>
        <v>Clip Board Fancy NT Topla</v>
      </c>
      <c r="M697" s="91">
        <f>LOOKUP(biasa2[[#This Row],[NO]],biasa1[NO],biasa1[JUMLAH])</f>
        <v>5</v>
      </c>
      <c r="N697" s="91" t="str">
        <f>LOOKUP(biasa2[[#This Row],[NO]],biasa1[NO],biasa1[SATUAN])</f>
        <v>12 ls</v>
      </c>
    </row>
    <row r="698" spans="1:14" ht="20.100000000000001" customHeight="1">
      <c r="A698" s="87">
        <f>IF(biasa1[[#This Row],[JUMLAH]]&gt;0,COUNT(A$3:$A697)+1,"")</f>
        <v>681</v>
      </c>
      <c r="B698" s="88" t="s">
        <v>645</v>
      </c>
      <c r="C698" s="87">
        <f>IF(biasa1[[#This Row],[BARU]]="",biasa1[[#This Row],[JUMLAH AWAL]],biasa1[[#This Row],[BARU]])</f>
        <v>14</v>
      </c>
      <c r="D698" s="87">
        <v>48</v>
      </c>
      <c r="E698" s="87">
        <v>14</v>
      </c>
      <c r="F698" s="87"/>
      <c r="G6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8" s="90"/>
      <c r="I6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8" s="91">
        <f>LOOKUP(ROW(K698)-ROWS($K$1:$K$3),biasa1[NO])</f>
        <v>695</v>
      </c>
      <c r="L698" s="77" t="str">
        <f>LOOKUP(biasa2[[#This Row],[NO]],biasa1[NO],biasa1[NAMA])</f>
        <v>Clip Board Folio Fancy SMM Deluxe</v>
      </c>
      <c r="M698" s="91">
        <f>LOOKUP(biasa2[[#This Row],[NO]],biasa1[NO],biasa1[JUMLAH])</f>
        <v>2</v>
      </c>
      <c r="N698" s="91" t="str">
        <f>LOOKUP(biasa2[[#This Row],[NO]],biasa1[NO],biasa1[SATUAN])</f>
        <v>12 ls</v>
      </c>
    </row>
    <row r="699" spans="1:14" ht="20.100000000000001" customHeight="1">
      <c r="A699" s="87">
        <f>IF(biasa1[[#This Row],[JUMLAH]]&gt;0,COUNT(A$3:$A698)+1,"")</f>
        <v>682</v>
      </c>
      <c r="B699" s="88" t="s">
        <v>646</v>
      </c>
      <c r="C699" s="87">
        <f>IF(biasa1[[#This Row],[BARU]]="",biasa1[[#This Row],[JUMLAH AWAL]],biasa1[[#This Row],[BARU]])</f>
        <v>7</v>
      </c>
      <c r="D699" s="87" t="s">
        <v>5</v>
      </c>
      <c r="E699" s="87">
        <v>7</v>
      </c>
      <c r="F699" s="87"/>
      <c r="G6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9" s="90"/>
      <c r="I6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9" s="91">
        <f>LOOKUP(ROW(K699)-ROWS($K$1:$K$3),biasa1[NO])</f>
        <v>696</v>
      </c>
      <c r="L699" s="77" t="str">
        <f>LOOKUP(biasa2[[#This Row],[NO]],biasa1[NO],biasa1[NAMA])</f>
        <v>Clip board holo 2 mk</v>
      </c>
      <c r="M699" s="91">
        <f>LOOKUP(biasa2[[#This Row],[NO]],biasa1[NO],biasa1[JUMLAH])</f>
        <v>42</v>
      </c>
      <c r="N699" s="91" t="str">
        <f>LOOKUP(biasa2[[#This Row],[NO]],biasa1[NO],biasa1[SATUAN])</f>
        <v>12 ls</v>
      </c>
    </row>
    <row r="700" spans="1:14" ht="20.100000000000001" customHeight="1">
      <c r="A700" s="87">
        <f>IF(biasa1[[#This Row],[JUMLAH]]&gt;0,COUNT(A$3:$A699)+1,"")</f>
        <v>683</v>
      </c>
      <c r="B700" s="88" t="s">
        <v>647</v>
      </c>
      <c r="C700" s="87">
        <f>IF(biasa1[[#This Row],[BARU]]="",biasa1[[#This Row],[JUMLAH AWAL]],biasa1[[#This Row],[BARU]])</f>
        <v>40</v>
      </c>
      <c r="D700" s="87" t="s">
        <v>5</v>
      </c>
      <c r="E700" s="87">
        <v>40</v>
      </c>
      <c r="F700" s="87"/>
      <c r="G7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0" s="90"/>
      <c r="I7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0" s="91">
        <f>LOOKUP(ROW(K700)-ROWS($K$1:$K$3),biasa1[NO])</f>
        <v>697</v>
      </c>
      <c r="L700" s="77" t="str">
        <f>LOOKUP(biasa2[[#This Row],[NO]],biasa1[NO],biasa1[NAMA])</f>
        <v xml:space="preserve">Clip Board kwalitas </v>
      </c>
      <c r="M700" s="91">
        <f>LOOKUP(biasa2[[#This Row],[NO]],biasa1[NO],biasa1[JUMLAH])</f>
        <v>2</v>
      </c>
      <c r="N700" s="91" t="str">
        <f>LOOKUP(biasa2[[#This Row],[NO]],biasa1[NO],biasa1[SATUAN])</f>
        <v>12 ls</v>
      </c>
    </row>
    <row r="701" spans="1:14" ht="20.100000000000001" customHeight="1">
      <c r="A701" s="87">
        <f>IF(biasa1[[#This Row],[JUMLAH]]&gt;0,COUNT(A$3:$A700)+1,"")</f>
        <v>684</v>
      </c>
      <c r="B701" s="88" t="s">
        <v>648</v>
      </c>
      <c r="C701" s="87">
        <f>IF(biasa1[[#This Row],[BARU]]="",biasa1[[#This Row],[JUMLAH AWAL]],biasa1[[#This Row],[BARU]])</f>
        <v>1</v>
      </c>
      <c r="D701" s="87" t="s">
        <v>172</v>
      </c>
      <c r="E701" s="87">
        <v>1</v>
      </c>
      <c r="F701" s="87"/>
      <c r="G7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1" s="90"/>
      <c r="I7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1" s="91">
        <f>LOOKUP(ROW(K701)-ROWS($K$1:$K$3),biasa1[NO])</f>
        <v>698</v>
      </c>
      <c r="L701" s="77" t="str">
        <f>LOOKUP(biasa2[[#This Row],[NO]],biasa1[NO],biasa1[NAMA])</f>
        <v>Clip Board kwalitas Fancy</v>
      </c>
      <c r="M701" s="91">
        <f>LOOKUP(biasa2[[#This Row],[NO]],biasa1[NO],biasa1[JUMLAH])</f>
        <v>10</v>
      </c>
      <c r="N701" s="91" t="str">
        <f>LOOKUP(biasa2[[#This Row],[NO]],biasa1[NO],biasa1[SATUAN])</f>
        <v>16 ls</v>
      </c>
    </row>
    <row r="702" spans="1:14" ht="20.100000000000001" customHeight="1">
      <c r="A702" s="87">
        <f>IF(biasa1[[#This Row],[JUMLAH]]&gt;0,COUNT(A$3:$A701)+1,"")</f>
        <v>685</v>
      </c>
      <c r="B702" s="88" t="s">
        <v>649</v>
      </c>
      <c r="C702" s="87">
        <f>IF(biasa1[[#This Row],[BARU]]="",biasa1[[#This Row],[JUMLAH AWAL]],biasa1[[#This Row],[BARU]])</f>
        <v>3</v>
      </c>
      <c r="D702" s="87" t="s">
        <v>188</v>
      </c>
      <c r="E702" s="87">
        <v>3</v>
      </c>
      <c r="F702" s="87"/>
      <c r="G7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2" s="90"/>
      <c r="I7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2" s="91">
        <f>LOOKUP(ROW(K702)-ROWS($K$1:$K$3),biasa1[NO])</f>
        <v>699</v>
      </c>
      <c r="L702" s="77" t="str">
        <f>LOOKUP(biasa2[[#This Row],[NO]],biasa1[NO],biasa1[NAMA])</f>
        <v>Clip Board mika batik</v>
      </c>
      <c r="M702" s="91">
        <f>LOOKUP(biasa2[[#This Row],[NO]],biasa1[NO],biasa1[JUMLAH])</f>
        <v>5</v>
      </c>
      <c r="N702" s="91" t="str">
        <f>LOOKUP(biasa2[[#This Row],[NO]],biasa1[NO],biasa1[SATUAN])</f>
        <v>120 pc</v>
      </c>
    </row>
    <row r="703" spans="1:14" ht="20.100000000000001" customHeight="1">
      <c r="A703" s="87">
        <f>IF(biasa1[[#This Row],[JUMLAH]]&gt;0,COUNT(A$3:$A702)+1,"")</f>
        <v>686</v>
      </c>
      <c r="B703" s="88" t="s">
        <v>650</v>
      </c>
      <c r="C703" s="87">
        <f>IF(biasa1[[#This Row],[BARU]]="",biasa1[[#This Row],[JUMLAH AWAL]],biasa1[[#This Row],[BARU]])</f>
        <v>5</v>
      </c>
      <c r="D703" s="87" t="s">
        <v>126</v>
      </c>
      <c r="E703" s="87">
        <v>5</v>
      </c>
      <c r="F703" s="87"/>
      <c r="G7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3" s="90"/>
      <c r="I7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3" s="91">
        <f>LOOKUP(ROW(K703)-ROWS($K$1:$K$3),biasa1[NO])</f>
        <v>700</v>
      </c>
      <c r="L703" s="77" t="str">
        <f>LOOKUP(biasa2[[#This Row],[NO]],biasa1[NO],biasa1[NAMA])</f>
        <v>Clip Board mika Fancy (Baru) BB, FR (blk), K pony, SPD/ AV</v>
      </c>
      <c r="M703" s="91">
        <f>LOOKUP(biasa2[[#This Row],[NO]],biasa1[NO],biasa1[JUMLAH])</f>
        <v>9</v>
      </c>
      <c r="N703" s="91" t="str">
        <f>LOOKUP(biasa2[[#This Row],[NO]],biasa1[NO],biasa1[SATUAN])</f>
        <v>144 pc</v>
      </c>
    </row>
    <row r="704" spans="1:14" ht="20.100000000000001" customHeight="1">
      <c r="A704" s="87">
        <f>IF(biasa1[[#This Row],[JUMLAH]]&gt;0,COUNT(A$3:$A703)+1,"")</f>
        <v>687</v>
      </c>
      <c r="B704" s="88" t="s">
        <v>651</v>
      </c>
      <c r="C704" s="87">
        <f>IF(biasa1[[#This Row],[BARU]]="",biasa1[[#This Row],[JUMLAH AWAL]],biasa1[[#This Row],[BARU]])</f>
        <v>3</v>
      </c>
      <c r="D704" s="87" t="s">
        <v>652</v>
      </c>
      <c r="E704" s="87">
        <v>3</v>
      </c>
      <c r="F704" s="87"/>
      <c r="G7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4" s="90"/>
      <c r="I7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4" s="91">
        <f>LOOKUP(ROW(K704)-ROWS($K$1:$K$3),biasa1[NO])</f>
        <v>701</v>
      </c>
      <c r="L704" s="77" t="str">
        <f>LOOKUP(biasa2[[#This Row],[NO]],biasa1[NO],biasa1[NAMA])</f>
        <v>Clip Board mika Holo Fancy (baru)</v>
      </c>
      <c r="M704" s="91">
        <f>LOOKUP(biasa2[[#This Row],[NO]],biasa1[NO],biasa1[JUMLAH])</f>
        <v>16</v>
      </c>
      <c r="N704" s="91" t="str">
        <f>LOOKUP(biasa2[[#This Row],[NO]],biasa1[NO],biasa1[SATUAN])</f>
        <v>120 pc</v>
      </c>
    </row>
    <row r="705" spans="1:14" ht="20.100000000000001" customHeight="1">
      <c r="A705" s="87">
        <f>IF(biasa1[[#This Row],[JUMLAH]]&gt;0,COUNT(A$3:$A704)+1,"")</f>
        <v>688</v>
      </c>
      <c r="B705" s="88" t="s">
        <v>653</v>
      </c>
      <c r="C705" s="87">
        <f>IF(biasa1[[#This Row],[BARU]]="",biasa1[[#This Row],[JUMLAH AWAL]],biasa1[[#This Row],[BARU]])</f>
        <v>2</v>
      </c>
      <c r="D705" s="87" t="s">
        <v>3</v>
      </c>
      <c r="E705" s="87">
        <v>2</v>
      </c>
      <c r="F705" s="87"/>
      <c r="G7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5" s="90"/>
      <c r="I7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5" s="91">
        <f>LOOKUP(ROW(K705)-ROWS($K$1:$K$3),biasa1[NO])</f>
        <v>702</v>
      </c>
      <c r="L705" s="77" t="str">
        <f>LOOKUP(biasa2[[#This Row],[NO]],biasa1[NO],biasa1[NAMA])</f>
        <v>Clip Board mika Rainbow</v>
      </c>
      <c r="M705" s="91">
        <f>LOOKUP(biasa2[[#This Row],[NO]],biasa1[NO],biasa1[JUMLAH])</f>
        <v>2</v>
      </c>
      <c r="N705" s="91" t="str">
        <f>LOOKUP(biasa2[[#This Row],[NO]],biasa1[NO],biasa1[SATUAN])</f>
        <v>120 pc</v>
      </c>
    </row>
    <row r="706" spans="1:14" ht="20.100000000000001" customHeight="1">
      <c r="A706" s="87">
        <f>IF(biasa1[[#This Row],[JUMLAH]]&gt;0,COUNT(A$3:$A705)+1,"")</f>
        <v>689</v>
      </c>
      <c r="B706" s="88" t="s">
        <v>654</v>
      </c>
      <c r="C706" s="87">
        <f>IF(biasa1[[#This Row],[BARU]]="",biasa1[[#This Row],[JUMLAH AWAL]],biasa1[[#This Row],[BARU]])</f>
        <v>1</v>
      </c>
      <c r="D706" s="87" t="s">
        <v>192</v>
      </c>
      <c r="E706" s="87">
        <v>1</v>
      </c>
      <c r="F706" s="87"/>
      <c r="G7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6" s="90"/>
      <c r="I7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6" s="91">
        <f>LOOKUP(ROW(K706)-ROWS($K$1:$K$3),biasa1[NO])</f>
        <v>703</v>
      </c>
      <c r="L706" s="77" t="str">
        <f>LOOKUP(biasa2[[#This Row],[NO]],biasa1[NO],biasa1[NAMA])</f>
        <v>Clip Board papan double Fancy</v>
      </c>
      <c r="M706" s="91">
        <f>LOOKUP(biasa2[[#This Row],[NO]],biasa1[NO],biasa1[JUMLAH])</f>
        <v>4</v>
      </c>
      <c r="N706" s="91" t="str">
        <f>LOOKUP(biasa2[[#This Row],[NO]],biasa1[NO],biasa1[SATUAN])</f>
        <v>16 ls</v>
      </c>
    </row>
    <row r="707" spans="1:14" ht="20.100000000000001" customHeight="1">
      <c r="A707" s="87">
        <f>IF(biasa1[[#This Row],[JUMLAH]]&gt;0,COUNT(A$3:$A706)+1,"")</f>
        <v>690</v>
      </c>
      <c r="B707" s="88" t="s">
        <v>655</v>
      </c>
      <c r="C707" s="87">
        <f>IF(biasa1[[#This Row],[BARU]]="",biasa1[[#This Row],[JUMLAH AWAL]],biasa1[[#This Row],[BARU]])</f>
        <v>1</v>
      </c>
      <c r="D707" s="87" t="s">
        <v>192</v>
      </c>
      <c r="E707" s="87">
        <v>1</v>
      </c>
      <c r="F707" s="87"/>
      <c r="G7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7" s="90"/>
      <c r="I7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7" s="91">
        <f>LOOKUP(ROW(K707)-ROWS($K$1:$K$3),biasa1[NO])</f>
        <v>704</v>
      </c>
      <c r="L707" s="77" t="str">
        <f>LOOKUP(biasa2[[#This Row],[NO]],biasa1[NO],biasa1[NAMA])</f>
        <v>Clip Board papan gambar B5</v>
      </c>
      <c r="M707" s="91">
        <f>LOOKUP(biasa2[[#This Row],[NO]],biasa1[NO],biasa1[JUMLAH])</f>
        <v>1</v>
      </c>
      <c r="N707" s="91" t="str">
        <f>LOOKUP(biasa2[[#This Row],[NO]],biasa1[NO],biasa1[SATUAN])</f>
        <v>16 ls</v>
      </c>
    </row>
    <row r="708" spans="1:14" ht="20.100000000000001" customHeight="1">
      <c r="A708" s="87">
        <f>IF(biasa1[[#This Row],[JUMLAH]]&gt;0,COUNT(A$3:$A707)+1,"")</f>
        <v>691</v>
      </c>
      <c r="B708" s="88" t="s">
        <v>656</v>
      </c>
      <c r="C708" s="87">
        <f>IF(biasa1[[#This Row],[BARU]]="",biasa1[[#This Row],[JUMLAH AWAL]],biasa1[[#This Row],[BARU]])</f>
        <v>4</v>
      </c>
      <c r="D708" s="87" t="s">
        <v>192</v>
      </c>
      <c r="E708" s="87">
        <v>4</v>
      </c>
      <c r="F708" s="87"/>
      <c r="G7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8" s="90"/>
      <c r="I7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8" s="91">
        <f>LOOKUP(ROW(K708)-ROWS($K$1:$K$3),biasa1[NO])</f>
        <v>705</v>
      </c>
      <c r="L708" s="77" t="str">
        <f>LOOKUP(biasa2[[#This Row],[NO]],biasa1[NO],biasa1[NAMA])</f>
        <v>Clip Board Transparent A5 530 moshi²</v>
      </c>
      <c r="M708" s="91">
        <f>LOOKUP(biasa2[[#This Row],[NO]],biasa1[NO],biasa1[JUMLAH])</f>
        <v>4</v>
      </c>
      <c r="N708" s="91" t="str">
        <f>LOOKUP(biasa2[[#This Row],[NO]],biasa1[NO],biasa1[SATUAN])</f>
        <v>12 ls</v>
      </c>
    </row>
    <row r="709" spans="1:14" ht="20.100000000000001" customHeight="1">
      <c r="A709" s="87">
        <f>IF(biasa1[[#This Row],[JUMLAH]]&gt;0,COUNT(A$3:$A708)+1,"")</f>
        <v>692</v>
      </c>
      <c r="B709" s="88" t="s">
        <v>657</v>
      </c>
      <c r="C709" s="87">
        <f>IF(biasa1[[#This Row],[BARU]]="",biasa1[[#This Row],[JUMLAH AWAL]],biasa1[[#This Row],[BARU]])</f>
        <v>11</v>
      </c>
      <c r="D709" s="87" t="s">
        <v>192</v>
      </c>
      <c r="E709" s="87">
        <v>11</v>
      </c>
      <c r="F709" s="87"/>
      <c r="G7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9" s="90"/>
      <c r="I7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9" s="91">
        <f>LOOKUP(ROW(K709)-ROWS($K$1:$K$3),biasa1[NO])</f>
        <v>706</v>
      </c>
      <c r="L709" s="77" t="str">
        <f>LOOKUP(biasa2[[#This Row],[NO]],biasa1[NO],biasa1[NAMA])</f>
        <v>Clip Candy no 1</v>
      </c>
      <c r="M709" s="91">
        <f>LOOKUP(biasa2[[#This Row],[NO]],biasa1[NO],biasa1[JUMLAH])</f>
        <v>37</v>
      </c>
      <c r="N709" s="91" t="str">
        <f>LOOKUP(biasa2[[#This Row],[NO]],biasa1[NO],biasa1[SATUAN])</f>
        <v>500 pc</v>
      </c>
    </row>
    <row r="710" spans="1:14" ht="20.100000000000001" customHeight="1">
      <c r="A710" s="87">
        <f>IF(biasa1[[#This Row],[JUMLAH]]&gt;0,COUNT(A$3:$A709)+1,"")</f>
        <v>693</v>
      </c>
      <c r="B710" s="88" t="s">
        <v>658</v>
      </c>
      <c r="C710" s="87">
        <f>IF(biasa1[[#This Row],[BARU]]="",biasa1[[#This Row],[JUMLAH AWAL]],biasa1[[#This Row],[BARU]])</f>
        <v>3</v>
      </c>
      <c r="D710" s="87" t="s">
        <v>659</v>
      </c>
      <c r="E710" s="87">
        <v>3</v>
      </c>
      <c r="F710" s="87"/>
      <c r="G7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0" s="90"/>
      <c r="I7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0" s="91">
        <f>LOOKUP(ROW(K710)-ROWS($K$1:$K$3),biasa1[NO])</f>
        <v>707</v>
      </c>
      <c r="L710" s="77" t="str">
        <f>LOOKUP(biasa2[[#This Row],[NO]],biasa1[NO],biasa1[NAMA])</f>
        <v>Clip File Topla Wrn Hj/ Ht/ M/ B</v>
      </c>
      <c r="M710" s="91">
        <f>LOOKUP(biasa2[[#This Row],[NO]],biasa1[NO],biasa1[JUMLAH])</f>
        <v>2</v>
      </c>
      <c r="N710" s="91" t="str">
        <f>LOOKUP(biasa2[[#This Row],[NO]],biasa1[NO],biasa1[SATUAN])</f>
        <v>216 pc</v>
      </c>
    </row>
    <row r="711" spans="1:14" ht="20.100000000000001" customHeight="1">
      <c r="A711" s="87">
        <f>IF(biasa1[[#This Row],[JUMLAH]]&gt;0,COUNT(A$3:$A710)+1,"")</f>
        <v>694</v>
      </c>
      <c r="B711" s="88" t="s">
        <v>660</v>
      </c>
      <c r="C711" s="87">
        <f>IF(biasa1[[#This Row],[BARU]]="",biasa1[[#This Row],[JUMLAH AWAL]],biasa1[[#This Row],[BARU]])</f>
        <v>5</v>
      </c>
      <c r="D711" s="87" t="s">
        <v>634</v>
      </c>
      <c r="E711" s="87">
        <v>5</v>
      </c>
      <c r="F711" s="87"/>
      <c r="G7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1" s="90"/>
      <c r="I7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1" s="91">
        <f>LOOKUP(ROW(K711)-ROWS($K$1:$K$3),biasa1[NO])</f>
        <v>708</v>
      </c>
      <c r="L711" s="77" t="str">
        <f>LOOKUP(biasa2[[#This Row],[NO]],biasa1[NO],biasa1[NAMA])</f>
        <v>Clip file yushinca 318</v>
      </c>
      <c r="M711" s="91">
        <f>LOOKUP(biasa2[[#This Row],[NO]],biasa1[NO],biasa1[JUMLAH])</f>
        <v>45</v>
      </c>
      <c r="N711" s="91" t="str">
        <f>LOOKUP(biasa2[[#This Row],[NO]],biasa1[NO],biasa1[SATUAN])</f>
        <v>60 pc</v>
      </c>
    </row>
    <row r="712" spans="1:14" ht="20.100000000000001" customHeight="1">
      <c r="A712" s="87">
        <f>IF(biasa1[[#This Row],[JUMLAH]]&gt;0,COUNT(A$3:$A711)+1,"")</f>
        <v>695</v>
      </c>
      <c r="B712" s="88" t="s">
        <v>661</v>
      </c>
      <c r="C712" s="87">
        <f>IF(biasa1[[#This Row],[BARU]]="",biasa1[[#This Row],[JUMLAH AWAL]],biasa1[[#This Row],[BARU]])</f>
        <v>2</v>
      </c>
      <c r="D712" s="87" t="s">
        <v>634</v>
      </c>
      <c r="E712" s="87">
        <v>2</v>
      </c>
      <c r="F712" s="87"/>
      <c r="G7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2" s="90"/>
      <c r="I7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2" s="91">
        <f>LOOKUP(ROW(K712)-ROWS($K$1:$K$3),biasa1[NO])</f>
        <v>709</v>
      </c>
      <c r="L712" s="77" t="str">
        <f>LOOKUP(biasa2[[#This Row],[NO]],biasa1[NO],biasa1[NAMA])</f>
        <v>Clip Tali 1,0 BLK K B M</v>
      </c>
      <c r="M712" s="91">
        <f>LOOKUP(biasa2[[#This Row],[NO]],biasa1[NO],biasa1[JUMLAH])</f>
        <v>15</v>
      </c>
      <c r="N712" s="91">
        <f>LOOKUP(biasa2[[#This Row],[NO]],biasa1[NO],biasa1[SATUAN])</f>
        <v>2000</v>
      </c>
    </row>
    <row r="713" spans="1:14" ht="20.100000000000001" customHeight="1">
      <c r="A713" s="89">
        <f>IF(biasa1[[#This Row],[JUMLAH]]&gt;0,COUNT(A$3:$A712)+1,"")</f>
        <v>696</v>
      </c>
      <c r="B713" s="92" t="s">
        <v>2825</v>
      </c>
      <c r="C713" s="89">
        <f>IF(biasa1[[#This Row],[BARU]]="",biasa1[[#This Row],[JUMLAH AWAL]],biasa1[[#This Row],[BARU]])</f>
        <v>42</v>
      </c>
      <c r="D713" s="87" t="s">
        <v>634</v>
      </c>
      <c r="E713" s="89">
        <v>42</v>
      </c>
      <c r="F713" s="87"/>
      <c r="G7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3" s="90"/>
      <c r="I7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3" s="91">
        <f>LOOKUP(ROW(K713)-ROWS($K$1:$K$3),biasa1[NO])</f>
        <v>710</v>
      </c>
      <c r="L713" s="77" t="str">
        <f>LOOKUP(biasa2[[#This Row],[NO]],biasa1[NO],biasa1[NAMA])</f>
        <v>Clipboard 6688 Trans koala</v>
      </c>
      <c r="M713" s="91">
        <f>LOOKUP(biasa2[[#This Row],[NO]],biasa1[NO],biasa1[JUMLAH])</f>
        <v>26</v>
      </c>
      <c r="N713" s="91" t="str">
        <f>LOOKUP(biasa2[[#This Row],[NO]],biasa1[NO],biasa1[SATUAN])</f>
        <v>12 ls</v>
      </c>
    </row>
    <row r="714" spans="1:14" ht="20.100000000000001" customHeight="1">
      <c r="A714" s="87">
        <f>IF(biasa1[[#This Row],[JUMLAH]]&gt;0,COUNT(A$3:$A713)+1,"")</f>
        <v>697</v>
      </c>
      <c r="B714" s="88" t="s">
        <v>662</v>
      </c>
      <c r="C714" s="87">
        <f>IF(biasa1[[#This Row],[BARU]]="",biasa1[[#This Row],[JUMLAH AWAL]],biasa1[[#This Row],[BARU]])</f>
        <v>2</v>
      </c>
      <c r="D714" s="87" t="s">
        <v>634</v>
      </c>
      <c r="E714" s="87">
        <v>2</v>
      </c>
      <c r="F714" s="87"/>
      <c r="G7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4" s="90"/>
      <c r="I7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4" s="91">
        <f>LOOKUP(ROW(K714)-ROWS($K$1:$K$3),biasa1[NO])</f>
        <v>711</v>
      </c>
      <c r="L714" s="77" t="str">
        <f>LOOKUP(biasa2[[#This Row],[NO]],biasa1[NO],biasa1[NAMA])</f>
        <v>Clipboard kayu Candy (kotak)</v>
      </c>
      <c r="M714" s="91">
        <f>LOOKUP(biasa2[[#This Row],[NO]],biasa1[NO],biasa1[JUMLAH])</f>
        <v>68</v>
      </c>
      <c r="N714" s="91" t="str">
        <f>LOOKUP(biasa2[[#This Row],[NO]],biasa1[NO],biasa1[SATUAN])</f>
        <v>12 ls</v>
      </c>
    </row>
    <row r="715" spans="1:14" ht="20.100000000000001" customHeight="1">
      <c r="A715" s="87">
        <f>IF(biasa1[[#This Row],[JUMLAH]]&gt;0,COUNT(A$3:$A714)+1,"")</f>
        <v>698</v>
      </c>
      <c r="B715" s="88" t="s">
        <v>663</v>
      </c>
      <c r="C715" s="87">
        <f>IF(biasa1[[#This Row],[BARU]]="",biasa1[[#This Row],[JUMLAH AWAL]],biasa1[[#This Row],[BARU]])</f>
        <v>10</v>
      </c>
      <c r="D715" s="87" t="s">
        <v>664</v>
      </c>
      <c r="E715" s="87">
        <v>10</v>
      </c>
      <c r="F715" s="87"/>
      <c r="G7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5" s="90"/>
      <c r="I7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5" s="91">
        <f>LOOKUP(ROW(K715)-ROWS($K$1:$K$3),biasa1[NO])</f>
        <v>712</v>
      </c>
      <c r="L715" s="77" t="str">
        <f>LOOKUP(biasa2[[#This Row],[NO]],biasa1[NO],biasa1[NAMA])</f>
        <v>Coin bank bulat BTS</v>
      </c>
      <c r="M715" s="91">
        <f>LOOKUP(biasa2[[#This Row],[NO]],biasa1[NO],biasa1[JUMLAH])</f>
        <v>3</v>
      </c>
      <c r="N715" s="91" t="str">
        <f>LOOKUP(biasa2[[#This Row],[NO]],biasa1[NO],biasa1[SATUAN])</f>
        <v>72 pc</v>
      </c>
    </row>
    <row r="716" spans="1:14" ht="20.100000000000001" customHeight="1">
      <c r="A716" s="87">
        <f>IF(biasa1[[#This Row],[JUMLAH]]&gt;0,COUNT(A$3:$A715)+1,"")</f>
        <v>699</v>
      </c>
      <c r="B716" s="88" t="s">
        <v>2681</v>
      </c>
      <c r="C716" s="87">
        <f>IF(biasa1[[#This Row],[BARU]]="",biasa1[[#This Row],[JUMLAH AWAL]],biasa1[[#This Row],[BARU]])</f>
        <v>5</v>
      </c>
      <c r="D716" s="87" t="s">
        <v>188</v>
      </c>
      <c r="E716" s="87">
        <v>5</v>
      </c>
      <c r="F716" s="87"/>
      <c r="G7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6" s="90"/>
      <c r="I7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6" s="91">
        <f>LOOKUP(ROW(K716)-ROWS($K$1:$K$3),biasa1[NO])</f>
        <v>713</v>
      </c>
      <c r="L716" s="77" t="str">
        <f>LOOKUP(biasa2[[#This Row],[NO]],biasa1[NO],biasa1[NAMA])</f>
        <v>Coinbank 6447 (8)/ 8090 (3)</v>
      </c>
      <c r="M716" s="91">
        <f>LOOKUP(biasa2[[#This Row],[NO]],biasa1[NO],biasa1[JUMLAH])</f>
        <v>11</v>
      </c>
      <c r="N716" s="91" t="str">
        <f>LOOKUP(biasa2[[#This Row],[NO]],biasa1[NO],biasa1[SATUAN])</f>
        <v>144 pc</v>
      </c>
    </row>
    <row r="717" spans="1:14" ht="20.100000000000001" customHeight="1">
      <c r="A717" s="87">
        <f>IF(biasa1[[#This Row],[JUMLAH]]&gt;0,COUNT(A$3:$A716)+1,"")</f>
        <v>700</v>
      </c>
      <c r="B717" s="88" t="s">
        <v>665</v>
      </c>
      <c r="C717" s="87">
        <f>IF(biasa1[[#This Row],[BARU]]="",biasa1[[#This Row],[JUMLAH AWAL]],biasa1[[#This Row],[BARU]])</f>
        <v>9</v>
      </c>
      <c r="D717" s="87" t="s">
        <v>192</v>
      </c>
      <c r="E717" s="87">
        <v>9</v>
      </c>
      <c r="F717" s="87"/>
      <c r="G7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7" s="90"/>
      <c r="I7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7" s="91">
        <f>LOOKUP(ROW(K717)-ROWS($K$1:$K$3),biasa1[NO])</f>
        <v>714</v>
      </c>
      <c r="L717" s="77" t="str">
        <f>LOOKUP(biasa2[[#This Row],[NO]],biasa1[NO],biasa1[NAMA])</f>
        <v>CoinBank 8811-8815 | music AB</v>
      </c>
      <c r="M717" s="91">
        <f>LOOKUP(biasa2[[#This Row],[NO]],biasa1[NO],biasa1[JUMLAH])</f>
        <v>3</v>
      </c>
      <c r="N717" s="91" t="str">
        <f>LOOKUP(biasa2[[#This Row],[NO]],biasa1[NO],biasa1[SATUAN])</f>
        <v>48 pc</v>
      </c>
    </row>
    <row r="718" spans="1:14" ht="20.100000000000001" customHeight="1">
      <c r="A718" s="87">
        <f>IF(biasa1[[#This Row],[JUMLAH]]&gt;0,COUNT(A$3:$A717)+1,"")</f>
        <v>701</v>
      </c>
      <c r="B718" s="88" t="s">
        <v>666</v>
      </c>
      <c r="C718" s="87">
        <f>IF(biasa1[[#This Row],[BARU]]="",biasa1[[#This Row],[JUMLAH AWAL]],biasa1[[#This Row],[BARU]])</f>
        <v>16</v>
      </c>
      <c r="D718" s="87" t="s">
        <v>188</v>
      </c>
      <c r="E718" s="87">
        <v>16</v>
      </c>
      <c r="F718" s="87"/>
      <c r="G7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8" s="90"/>
      <c r="I7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8" s="91">
        <f>LOOKUP(ROW(K718)-ROWS($K$1:$K$3),biasa1[NO])</f>
        <v>715</v>
      </c>
      <c r="L718" s="77" t="str">
        <f>LOOKUP(biasa2[[#This Row],[NO]],biasa1[NO],biasa1[NAMA])</f>
        <v>CoinBank DME 001</v>
      </c>
      <c r="M718" s="91">
        <f>LOOKUP(biasa2[[#This Row],[NO]],biasa1[NO],biasa1[JUMLAH])</f>
        <v>5</v>
      </c>
      <c r="N718" s="91" t="str">
        <f>LOOKUP(biasa2[[#This Row],[NO]],biasa1[NO],biasa1[SATUAN])</f>
        <v>240 pc</v>
      </c>
    </row>
    <row r="719" spans="1:14" ht="20.100000000000001" customHeight="1">
      <c r="A719" s="87">
        <f>IF(biasa1[[#This Row],[JUMLAH]]&gt;0,COUNT(A$3:$A718)+1,"")</f>
        <v>702</v>
      </c>
      <c r="B719" s="88" t="s">
        <v>667</v>
      </c>
      <c r="C719" s="87">
        <f>IF(biasa1[[#This Row],[BARU]]="",biasa1[[#This Row],[JUMLAH AWAL]],biasa1[[#This Row],[BARU]])</f>
        <v>2</v>
      </c>
      <c r="D719" s="87" t="s">
        <v>188</v>
      </c>
      <c r="E719" s="87">
        <v>2</v>
      </c>
      <c r="F719" s="87"/>
      <c r="G7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9" s="90"/>
      <c r="I7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9" s="91">
        <f>LOOKUP(ROW(K719)-ROWS($K$1:$K$3),biasa1[NO])</f>
        <v>716</v>
      </c>
      <c r="L719" s="77" t="str">
        <f>LOOKUP(biasa2[[#This Row],[NO]],biasa1[NO],biasa1[NAMA])</f>
        <v>Coinbank M</v>
      </c>
      <c r="M719" s="91">
        <f>LOOKUP(biasa2[[#This Row],[NO]],biasa1[NO],biasa1[JUMLAH])</f>
        <v>4</v>
      </c>
      <c r="N719" s="91" t="str">
        <f>LOOKUP(biasa2[[#This Row],[NO]],biasa1[NO],biasa1[SATUAN])</f>
        <v>16 ls</v>
      </c>
    </row>
    <row r="720" spans="1:14" ht="20.100000000000001" customHeight="1">
      <c r="A720" s="87">
        <f>IF(biasa1[[#This Row],[JUMLAH]]&gt;0,COUNT(A$3:$A719)+1,"")</f>
        <v>703</v>
      </c>
      <c r="B720" s="88" t="s">
        <v>668</v>
      </c>
      <c r="C720" s="87">
        <f>IF(biasa1[[#This Row],[BARU]]="",biasa1[[#This Row],[JUMLAH AWAL]],biasa1[[#This Row],[BARU]])</f>
        <v>4</v>
      </c>
      <c r="D720" s="87" t="s">
        <v>664</v>
      </c>
      <c r="E720" s="87">
        <v>4</v>
      </c>
      <c r="F720" s="87"/>
      <c r="G7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0" s="90"/>
      <c r="I7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0" s="91">
        <f>LOOKUP(ROW(K720)-ROWS($K$1:$K$3),biasa1[NO])</f>
        <v>717</v>
      </c>
      <c r="L720" s="77" t="str">
        <f>LOOKUP(biasa2[[#This Row],[NO]],biasa1[NO],biasa1[NAMA])</f>
        <v>Coinbank S (BLK)</v>
      </c>
      <c r="M720" s="91">
        <f>LOOKUP(biasa2[[#This Row],[NO]],biasa1[NO],biasa1[JUMLAH])</f>
        <v>5</v>
      </c>
      <c r="N720" s="91" t="str">
        <f>LOOKUP(biasa2[[#This Row],[NO]],biasa1[NO],biasa1[SATUAN])</f>
        <v>16 ls</v>
      </c>
    </row>
    <row r="721" spans="1:14" ht="20.100000000000001" customHeight="1">
      <c r="A721" s="87">
        <f>IF(biasa1[[#This Row],[JUMLAH]]&gt;0,COUNT(A$3:$A720)+1,"")</f>
        <v>704</v>
      </c>
      <c r="B721" s="88" t="s">
        <v>669</v>
      </c>
      <c r="C721" s="87">
        <f>IF(biasa1[[#This Row],[BARU]]="",biasa1[[#This Row],[JUMLAH AWAL]],biasa1[[#This Row],[BARU]])</f>
        <v>1</v>
      </c>
      <c r="D721" s="87" t="s">
        <v>664</v>
      </c>
      <c r="E721" s="87">
        <v>1</v>
      </c>
      <c r="F721" s="87"/>
      <c r="G7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1" s="90"/>
      <c r="I7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1" s="91">
        <f>LOOKUP(ROW(K721)-ROWS($K$1:$K$3),biasa1[NO])</f>
        <v>718</v>
      </c>
      <c r="L721" s="77" t="str">
        <f>LOOKUP(biasa2[[#This Row],[NO]],biasa1[NO],biasa1[NAMA])</f>
        <v>Compas DC 45-2A</v>
      </c>
      <c r="M721" s="91">
        <f>LOOKUP(biasa2[[#This Row],[NO]],biasa1[NO],biasa1[JUMLAH])</f>
        <v>3</v>
      </c>
      <c r="N721" s="91" t="str">
        <f>LOOKUP(biasa2[[#This Row],[NO]],biasa1[NO],biasa1[SATUAN])</f>
        <v>12 ls</v>
      </c>
    </row>
    <row r="722" spans="1:14" ht="20.100000000000001" customHeight="1">
      <c r="A722" s="87">
        <f>IF(biasa1[[#This Row],[JUMLAH]]&gt;0,COUNT(A$3:$A721)+1,"")</f>
        <v>705</v>
      </c>
      <c r="B722" s="88" t="s">
        <v>670</v>
      </c>
      <c r="C722" s="87">
        <f>IF(biasa1[[#This Row],[BARU]]="",biasa1[[#This Row],[JUMLAH AWAL]],biasa1[[#This Row],[BARU]])</f>
        <v>4</v>
      </c>
      <c r="D722" s="87" t="s">
        <v>634</v>
      </c>
      <c r="E722" s="87">
        <v>4</v>
      </c>
      <c r="F722" s="87"/>
      <c r="G7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2" s="90"/>
      <c r="I7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2" s="91">
        <f>LOOKUP(ROW(K722)-ROWS($K$1:$K$3),biasa1[NO])</f>
        <v>719</v>
      </c>
      <c r="L722" s="77" t="str">
        <f>LOOKUP(biasa2[[#This Row],[NO]],biasa1[NO],biasa1[NAMA])</f>
        <v>Compas DC 45-3A</v>
      </c>
      <c r="M722" s="91">
        <f>LOOKUP(biasa2[[#This Row],[NO]],biasa1[NO],biasa1[JUMLAH])</f>
        <v>8</v>
      </c>
      <c r="N722" s="91" t="str">
        <f>LOOKUP(biasa2[[#This Row],[NO]],biasa1[NO],biasa1[SATUAN])</f>
        <v>12 ls</v>
      </c>
    </row>
    <row r="723" spans="1:14" ht="20.100000000000001" customHeight="1">
      <c r="A723" s="87">
        <f>IF(biasa1[[#This Row],[JUMLAH]]&gt;0,COUNT(A$3:$A722)+1,"")</f>
        <v>706</v>
      </c>
      <c r="B723" s="88" t="s">
        <v>671</v>
      </c>
      <c r="C723" s="87">
        <f>IF(biasa1[[#This Row],[BARU]]="",biasa1[[#This Row],[JUMLAH AWAL]],biasa1[[#This Row],[BARU]])</f>
        <v>37</v>
      </c>
      <c r="D723" s="87" t="s">
        <v>31</v>
      </c>
      <c r="E723" s="87">
        <v>37</v>
      </c>
      <c r="F723" s="87"/>
      <c r="G7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3" s="90"/>
      <c r="I7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3" s="91">
        <f>LOOKUP(ROW(K723)-ROWS($K$1:$K$3),biasa1[NO])</f>
        <v>720</v>
      </c>
      <c r="L723" s="77" t="str">
        <f>LOOKUP(biasa2[[#This Row],[NO]],biasa1[NO],biasa1[NAMA])</f>
        <v>Compass 44mm</v>
      </c>
      <c r="M723" s="91">
        <f>LOOKUP(biasa2[[#This Row],[NO]],biasa1[NO],biasa1[JUMLAH])</f>
        <v>1</v>
      </c>
      <c r="N723" s="91" t="str">
        <f>LOOKUP(biasa2[[#This Row],[NO]],biasa1[NO],biasa1[SATUAN])</f>
        <v>1000 pc</v>
      </c>
    </row>
    <row r="724" spans="1:14" ht="20.100000000000001" customHeight="1">
      <c r="A724" s="87">
        <f>IF(biasa1[[#This Row],[JUMLAH]]&gt;0,COUNT(A$3:$A723)+1,"")</f>
        <v>707</v>
      </c>
      <c r="B724" s="88" t="s">
        <v>672</v>
      </c>
      <c r="C724" s="87">
        <f>IF(biasa1[[#This Row],[BARU]]="",biasa1[[#This Row],[JUMLAH AWAL]],biasa1[[#This Row],[BARU]])</f>
        <v>2</v>
      </c>
      <c r="D724" s="87" t="s">
        <v>673</v>
      </c>
      <c r="E724" s="87">
        <v>2</v>
      </c>
      <c r="F724" s="87"/>
      <c r="G7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4" s="90"/>
      <c r="I7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4" s="91">
        <f>LOOKUP(ROW(K724)-ROWS($K$1:$K$3),biasa1[NO])</f>
        <v>721</v>
      </c>
      <c r="L724" s="77" t="str">
        <f>LOOKUP(biasa2[[#This Row],[NO]],biasa1[NO],biasa1[NAMA])</f>
        <v>Compass 60mm</v>
      </c>
      <c r="M724" s="91">
        <f>LOOKUP(biasa2[[#This Row],[NO]],biasa1[NO],biasa1[JUMLAH])</f>
        <v>1</v>
      </c>
      <c r="N724" s="91">
        <f>LOOKUP(biasa2[[#This Row],[NO]],biasa1[NO],biasa1[SATUAN])</f>
        <v>430</v>
      </c>
    </row>
    <row r="725" spans="1:14" ht="20.100000000000001" customHeight="1">
      <c r="A725" s="87">
        <f>IF(biasa1[[#This Row],[JUMLAH]]&gt;0,COUNT(A$3:$A724)+1,"")</f>
        <v>708</v>
      </c>
      <c r="B725" s="88" t="s">
        <v>674</v>
      </c>
      <c r="C725" s="87">
        <f>IF(biasa1[[#This Row],[BARU]]="",biasa1[[#This Row],[JUMLAH AWAL]],biasa1[[#This Row],[BARU]])</f>
        <v>45</v>
      </c>
      <c r="D725" s="87" t="s">
        <v>5</v>
      </c>
      <c r="E725" s="87">
        <v>45</v>
      </c>
      <c r="F725" s="87"/>
      <c r="G7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5" s="90"/>
      <c r="I7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5" s="91">
        <f>LOOKUP(ROW(K725)-ROWS($K$1:$K$3),biasa1[NO])</f>
        <v>722</v>
      </c>
      <c r="L725" s="77" t="str">
        <f>LOOKUP(biasa2[[#This Row],[NO]],biasa1[NO],biasa1[NAMA])</f>
        <v>Compass gold CA 026 I gold</v>
      </c>
      <c r="M725" s="91">
        <f>LOOKUP(biasa2[[#This Row],[NO]],biasa1[NO],biasa1[JUMLAH])</f>
        <v>2</v>
      </c>
      <c r="N725" s="91" t="str">
        <f>LOOKUP(biasa2[[#This Row],[NO]],biasa1[NO],biasa1[SATUAN])</f>
        <v>144 pc</v>
      </c>
    </row>
    <row r="726" spans="1:14" ht="20.100000000000001" customHeight="1">
      <c r="A726" s="87">
        <f>IF(biasa1[[#This Row],[JUMLAH]]&gt;0,COUNT(A$3:$A725)+1,"")</f>
        <v>709</v>
      </c>
      <c r="B726" s="88" t="s">
        <v>675</v>
      </c>
      <c r="C726" s="87">
        <f>IF(biasa1[[#This Row],[BARU]]="",biasa1[[#This Row],[JUMLAH AWAL]],biasa1[[#This Row],[BARU]])</f>
        <v>15</v>
      </c>
      <c r="D726" s="87">
        <v>2000</v>
      </c>
      <c r="E726" s="87">
        <v>15</v>
      </c>
      <c r="F726" s="87"/>
      <c r="G7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6" s="90"/>
      <c r="I7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6" s="91">
        <f>LOOKUP(ROW(K726)-ROWS($K$1:$K$3),biasa1[NO])</f>
        <v>723</v>
      </c>
      <c r="L726" s="77" t="str">
        <f>LOOKUP(biasa2[[#This Row],[NO]],biasa1[NO],biasa1[NAMA])</f>
        <v>Crayon 01-01 12y baby Dragon baru</v>
      </c>
      <c r="M726" s="91">
        <f>LOOKUP(biasa2[[#This Row],[NO]],biasa1[NO],biasa1[JUMLAH])</f>
        <v>2</v>
      </c>
      <c r="N726" s="91" t="str">
        <f>LOOKUP(biasa2[[#This Row],[NO]],biasa1[NO],biasa1[SATUAN])</f>
        <v>24 ls</v>
      </c>
    </row>
    <row r="727" spans="1:14" ht="20.100000000000001" customHeight="1">
      <c r="A727" s="87">
        <f>IF(biasa1[[#This Row],[JUMLAH]]&gt;0,COUNT(A$3:$A726)+1,"")</f>
        <v>710</v>
      </c>
      <c r="B727" s="88" t="s">
        <v>676</v>
      </c>
      <c r="C727" s="87">
        <f>IF(biasa1[[#This Row],[BARU]]="",biasa1[[#This Row],[JUMLAH AWAL]],biasa1[[#This Row],[BARU]])</f>
        <v>26</v>
      </c>
      <c r="D727" s="87" t="s">
        <v>634</v>
      </c>
      <c r="E727" s="87">
        <v>26</v>
      </c>
      <c r="F727" s="87"/>
      <c r="G7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7" s="90"/>
      <c r="I7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7" s="91">
        <f>LOOKUP(ROW(K727)-ROWS($K$1:$K$3),biasa1[NO])</f>
        <v>724</v>
      </c>
      <c r="L727" s="77" t="str">
        <f>LOOKUP(biasa2[[#This Row],[NO]],biasa1[NO],biasa1[NAMA])</f>
        <v>Crayon 12w pdk Fancy 1011</v>
      </c>
      <c r="M727" s="91">
        <f>LOOKUP(biasa2[[#This Row],[NO]],biasa1[NO],biasa1[JUMLAH])</f>
        <v>34</v>
      </c>
      <c r="N727" s="91" t="str">
        <f>LOOKUP(biasa2[[#This Row],[NO]],biasa1[NO],biasa1[SATUAN])</f>
        <v>192 pc</v>
      </c>
    </row>
    <row r="728" spans="1:14" ht="20.100000000000001" customHeight="1">
      <c r="A728" s="87">
        <f>IF(biasa1[[#This Row],[JUMLAH]]&gt;0,COUNT(A$3:$A727)+1,"")</f>
        <v>711</v>
      </c>
      <c r="B728" s="88" t="s">
        <v>677</v>
      </c>
      <c r="C728" s="87">
        <f>IF(biasa1[[#This Row],[BARU]]="",biasa1[[#This Row],[JUMLAH AWAL]],biasa1[[#This Row],[BARU]])</f>
        <v>68</v>
      </c>
      <c r="D728" s="87" t="s">
        <v>634</v>
      </c>
      <c r="E728" s="87">
        <v>68</v>
      </c>
      <c r="F728" s="87"/>
      <c r="G7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8" s="90"/>
      <c r="I7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8" s="91">
        <f>LOOKUP(ROW(K728)-ROWS($K$1:$K$3),biasa1[NO])</f>
        <v>725</v>
      </c>
      <c r="L728" s="77" t="str">
        <f>LOOKUP(biasa2[[#This Row],[NO]],biasa1[NO],biasa1[NAMA])</f>
        <v>Crayon 12W Squeezy</v>
      </c>
      <c r="M728" s="91">
        <f>LOOKUP(biasa2[[#This Row],[NO]],biasa1[NO],biasa1[JUMLAH])</f>
        <v>17</v>
      </c>
      <c r="N728" s="91" t="str">
        <f>LOOKUP(biasa2[[#This Row],[NO]],biasa1[NO],biasa1[SATUAN])</f>
        <v>144 pc</v>
      </c>
    </row>
    <row r="729" spans="1:14" ht="20.100000000000001" customHeight="1">
      <c r="A729" s="87">
        <f>IF(biasa1[[#This Row],[JUMLAH]]&gt;0,COUNT(A$3:$A728)+1,"")</f>
        <v>712</v>
      </c>
      <c r="B729" s="88" t="s">
        <v>2682</v>
      </c>
      <c r="C729" s="87">
        <f>IF(biasa1[[#This Row],[BARU]]="",biasa1[[#This Row],[JUMLAH AWAL]],biasa1[[#This Row],[BARU]])</f>
        <v>3</v>
      </c>
      <c r="D729" s="87" t="s">
        <v>4</v>
      </c>
      <c r="E729" s="87">
        <v>3</v>
      </c>
      <c r="F729" s="87"/>
      <c r="G7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9" s="90"/>
      <c r="I7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9" s="91">
        <f>LOOKUP(ROW(K729)-ROWS($K$1:$K$3),biasa1[NO])</f>
        <v>726</v>
      </c>
      <c r="L729" s="77" t="str">
        <f>LOOKUP(biasa2[[#This Row],[NO]],biasa1[NO],biasa1[NAMA])</f>
        <v>Crayon 59918</v>
      </c>
      <c r="M729" s="91">
        <f>LOOKUP(biasa2[[#This Row],[NO]],biasa1[NO],biasa1[JUMLAH])</f>
        <v>3</v>
      </c>
      <c r="N729" s="91">
        <f>LOOKUP(biasa2[[#This Row],[NO]],biasa1[NO],biasa1[SATUAN])</f>
        <v>96</v>
      </c>
    </row>
    <row r="730" spans="1:14" ht="20.100000000000001" customHeight="1">
      <c r="A730" s="87">
        <f>IF(biasa1[[#This Row],[JUMLAH]]&gt;0,COUNT(A$3:$A729)+1,"")</f>
        <v>713</v>
      </c>
      <c r="B730" s="88" t="s">
        <v>2683</v>
      </c>
      <c r="C730" s="87">
        <f>IF(biasa1[[#This Row],[BARU]]="",biasa1[[#This Row],[JUMLAH AWAL]],biasa1[[#This Row],[BARU]])</f>
        <v>11</v>
      </c>
      <c r="D730" s="87" t="s">
        <v>192</v>
      </c>
      <c r="E730" s="87">
        <v>11</v>
      </c>
      <c r="F730" s="87"/>
      <c r="G7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0" s="90"/>
      <c r="I7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0" s="91">
        <f>LOOKUP(ROW(K730)-ROWS($K$1:$K$3),biasa1[NO])</f>
        <v>727</v>
      </c>
      <c r="L730" s="77" t="str">
        <f>LOOKUP(biasa2[[#This Row],[NO]],biasa1[NO],biasa1[NAMA])</f>
        <v>Crayon DB 777 18 putar</v>
      </c>
      <c r="M730" s="91">
        <f>LOOKUP(biasa2[[#This Row],[NO]],biasa1[NO],biasa1[JUMLAH])</f>
        <v>23</v>
      </c>
      <c r="N730" s="91" t="str">
        <f>LOOKUP(biasa2[[#This Row],[NO]],biasa1[NO],biasa1[SATUAN])</f>
        <v>60 pc</v>
      </c>
    </row>
    <row r="731" spans="1:14" ht="20.100000000000001" customHeight="1">
      <c r="A731" s="87">
        <f>IF(biasa1[[#This Row],[JUMLAH]]&gt;0,COUNT(A$3:$A730)+1,"")</f>
        <v>714</v>
      </c>
      <c r="B731" s="88" t="s">
        <v>678</v>
      </c>
      <c r="C731" s="87">
        <f>IF(biasa1[[#This Row],[BARU]]="",biasa1[[#This Row],[JUMLAH AWAL]],biasa1[[#This Row],[BARU]])</f>
        <v>3</v>
      </c>
      <c r="D731" s="87" t="s">
        <v>679</v>
      </c>
      <c r="E731" s="87">
        <v>3</v>
      </c>
      <c r="F731" s="87"/>
      <c r="G7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1" s="90"/>
      <c r="I7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1" s="91">
        <f>LOOKUP(ROW(K731)-ROWS($K$1:$K$3),biasa1[NO])</f>
        <v>728</v>
      </c>
      <c r="L731" s="77" t="str">
        <f>LOOKUP(biasa2[[#This Row],[NO]],biasa1[NO],biasa1[NAMA])</f>
        <v>Crayon Kojico 12w</v>
      </c>
      <c r="M731" s="91">
        <f>LOOKUP(biasa2[[#This Row],[NO]],biasa1[NO],biasa1[JUMLAH])</f>
        <v>8</v>
      </c>
      <c r="N731" s="91" t="str">
        <f>LOOKUP(biasa2[[#This Row],[NO]],biasa1[NO],biasa1[SATUAN])</f>
        <v>48 ls</v>
      </c>
    </row>
    <row r="732" spans="1:14" ht="20.100000000000001" customHeight="1">
      <c r="A732" s="87">
        <f>IF(biasa1[[#This Row],[JUMLAH]]&gt;0,COUNT(A$3:$A731)+1,"")</f>
        <v>715</v>
      </c>
      <c r="B732" s="88" t="s">
        <v>680</v>
      </c>
      <c r="C732" s="87">
        <f>IF(biasa1[[#This Row],[BARU]]="",biasa1[[#This Row],[JUMLAH AWAL]],biasa1[[#This Row],[BARU]])</f>
        <v>5</v>
      </c>
      <c r="D732" s="87" t="s">
        <v>76</v>
      </c>
      <c r="E732" s="87">
        <v>5</v>
      </c>
      <c r="F732" s="87"/>
      <c r="G7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2" s="90"/>
      <c r="I7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2" s="91">
        <f>LOOKUP(ROW(K732)-ROWS($K$1:$K$3),biasa1[NO])</f>
        <v>729</v>
      </c>
      <c r="L732" s="77" t="str">
        <f>LOOKUP(biasa2[[#This Row],[NO]],biasa1[NO],biasa1[NAMA])</f>
        <v>Crayon Navanta 55w</v>
      </c>
      <c r="M732" s="91">
        <f>LOOKUP(biasa2[[#This Row],[NO]],biasa1[NO],biasa1[JUMLAH])</f>
        <v>64</v>
      </c>
      <c r="N732" s="91" t="str">
        <f>LOOKUP(biasa2[[#This Row],[NO]],biasa1[NO],biasa1[SATUAN])</f>
        <v>24 set</v>
      </c>
    </row>
    <row r="733" spans="1:14" ht="20.100000000000001" customHeight="1">
      <c r="A733" s="87">
        <f>IF(biasa1[[#This Row],[JUMLAH]]&gt;0,COUNT(A$3:$A732)+1,"")</f>
        <v>716</v>
      </c>
      <c r="B733" s="88" t="s">
        <v>681</v>
      </c>
      <c r="C733" s="87">
        <f>IF(biasa1[[#This Row],[BARU]]="",biasa1[[#This Row],[JUMLAH AWAL]],biasa1[[#This Row],[BARU]])</f>
        <v>4</v>
      </c>
      <c r="D733" s="87" t="s">
        <v>664</v>
      </c>
      <c r="E733" s="87">
        <v>4</v>
      </c>
      <c r="F733" s="87"/>
      <c r="G7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3" s="90"/>
      <c r="I7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3" s="91">
        <f>LOOKUP(ROW(K733)-ROWS($K$1:$K$3),biasa1[NO])</f>
        <v>730</v>
      </c>
      <c r="L733" s="77" t="str">
        <f>LOOKUP(biasa2[[#This Row],[NO]],biasa1[NO],biasa1[NAMA])</f>
        <v>Crayon putar 12w no 208 pendek</v>
      </c>
      <c r="M733" s="91">
        <f>LOOKUP(biasa2[[#This Row],[NO]],biasa1[NO],biasa1[JUMLAH])</f>
        <v>26</v>
      </c>
      <c r="N733" s="91" t="str">
        <f>LOOKUP(biasa2[[#This Row],[NO]],biasa1[NO],biasa1[SATUAN])</f>
        <v>144 pc</v>
      </c>
    </row>
    <row r="734" spans="1:14" ht="20.100000000000001" customHeight="1">
      <c r="A734" s="87">
        <f>IF(biasa1[[#This Row],[JUMLAH]]&gt;0,COUNT(A$3:$A733)+1,"")</f>
        <v>717</v>
      </c>
      <c r="B734" s="88" t="s">
        <v>682</v>
      </c>
      <c r="C734" s="87">
        <f>IF(biasa1[[#This Row],[BARU]]="",biasa1[[#This Row],[JUMLAH AWAL]],biasa1[[#This Row],[BARU]])</f>
        <v>5</v>
      </c>
      <c r="D734" s="87" t="s">
        <v>664</v>
      </c>
      <c r="E734" s="87">
        <v>5</v>
      </c>
      <c r="F734" s="87"/>
      <c r="G7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4" s="90"/>
      <c r="I7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4" s="91">
        <f>LOOKUP(ROW(K734)-ROWS($K$1:$K$3),biasa1[NO])</f>
        <v>731</v>
      </c>
      <c r="L734" s="77" t="str">
        <f>LOOKUP(biasa2[[#This Row],[NO]],biasa1[NO],biasa1[NAMA])</f>
        <v>Crayon putar 12W panjang 1012</v>
      </c>
      <c r="M734" s="91">
        <f>LOOKUP(biasa2[[#This Row],[NO]],biasa1[NO],biasa1[JUMLAH])</f>
        <v>2</v>
      </c>
      <c r="N734" s="91">
        <f>LOOKUP(biasa2[[#This Row],[NO]],biasa1[NO],biasa1[SATUAN])</f>
        <v>144</v>
      </c>
    </row>
    <row r="735" spans="1:14" ht="20.100000000000001" customHeight="1">
      <c r="A735" s="87">
        <f>IF(biasa1[[#This Row],[JUMLAH]]&gt;0,COUNT(A$3:$A734)+1,"")</f>
        <v>718</v>
      </c>
      <c r="B735" s="88" t="s">
        <v>683</v>
      </c>
      <c r="C735" s="87">
        <f>IF(biasa1[[#This Row],[BARU]]="",biasa1[[#This Row],[JUMLAH AWAL]],biasa1[[#This Row],[BARU]])</f>
        <v>3</v>
      </c>
      <c r="D735" s="87" t="s">
        <v>634</v>
      </c>
      <c r="E735" s="87">
        <v>3</v>
      </c>
      <c r="F735" s="87"/>
      <c r="G7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5" s="90"/>
      <c r="I7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5" s="91">
        <f>LOOKUP(ROW(K735)-ROWS($K$1:$K$3),biasa1[NO])</f>
        <v>732</v>
      </c>
      <c r="L735" s="77" t="str">
        <f>LOOKUP(biasa2[[#This Row],[NO]],biasa1[NO],biasa1[NAMA])</f>
        <v>Crayon putar 12w pdk Deboss</v>
      </c>
      <c r="M735" s="91">
        <f>LOOKUP(biasa2[[#This Row],[NO]],biasa1[NO],biasa1[JUMLAH])</f>
        <v>6</v>
      </c>
      <c r="N735" s="91" t="str">
        <f>LOOKUP(biasa2[[#This Row],[NO]],biasa1[NO],biasa1[SATUAN])</f>
        <v>60 pc</v>
      </c>
    </row>
    <row r="736" spans="1:14" ht="20.100000000000001" customHeight="1">
      <c r="A736" s="87">
        <f>IF(biasa1[[#This Row],[JUMLAH]]&gt;0,COUNT(A$3:$A735)+1,"")</f>
        <v>719</v>
      </c>
      <c r="B736" s="88" t="s">
        <v>684</v>
      </c>
      <c r="C736" s="87">
        <f>IF(biasa1[[#This Row],[BARU]]="",biasa1[[#This Row],[JUMLAH AWAL]],biasa1[[#This Row],[BARU]])</f>
        <v>8</v>
      </c>
      <c r="D736" s="87" t="s">
        <v>634</v>
      </c>
      <c r="E736" s="87">
        <v>8</v>
      </c>
      <c r="F736" s="87"/>
      <c r="G7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6" s="90"/>
      <c r="I7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6" s="91">
        <f>LOOKUP(ROW(K736)-ROWS($K$1:$K$3),biasa1[NO])</f>
        <v>733</v>
      </c>
      <c r="L736" s="77" t="str">
        <f>LOOKUP(biasa2[[#This Row],[NO]],biasa1[NO],biasa1[NAMA])</f>
        <v>Crayon putar 24w Deboss</v>
      </c>
      <c r="M736" s="91">
        <f>LOOKUP(biasa2[[#This Row],[NO]],biasa1[NO],biasa1[JUMLAH])</f>
        <v>39</v>
      </c>
      <c r="N736" s="91" t="str">
        <f>LOOKUP(biasa2[[#This Row],[NO]],biasa1[NO],biasa1[SATUAN])</f>
        <v>72 pc</v>
      </c>
    </row>
    <row r="737" spans="1:14" ht="20.100000000000001" customHeight="1">
      <c r="A737" s="87">
        <f>IF(biasa1[[#This Row],[JUMLAH]]&gt;0,COUNT(A$3:$A736)+1,"")</f>
        <v>720</v>
      </c>
      <c r="B737" s="88" t="s">
        <v>685</v>
      </c>
      <c r="C737" s="87">
        <f>IF(biasa1[[#This Row],[BARU]]="",biasa1[[#This Row],[JUMLAH AWAL]],biasa1[[#This Row],[BARU]])</f>
        <v>1</v>
      </c>
      <c r="D737" s="87" t="s">
        <v>38</v>
      </c>
      <c r="E737" s="87">
        <v>1</v>
      </c>
      <c r="F737" s="87"/>
      <c r="G7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7" s="90"/>
      <c r="I7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7" s="91">
        <f>LOOKUP(ROW(K737)-ROWS($K$1:$K$3),biasa1[NO])</f>
        <v>734</v>
      </c>
      <c r="L737" s="77" t="str">
        <f>LOOKUP(biasa2[[#This Row],[NO]],biasa1[NO],biasa1[NAMA])</f>
        <v>Crayon putar 602 Zhendi</v>
      </c>
      <c r="M737" s="91">
        <f>LOOKUP(biasa2[[#This Row],[NO]],biasa1[NO],biasa1[JUMLAH])</f>
        <v>4</v>
      </c>
      <c r="N737" s="91" t="str">
        <f>LOOKUP(biasa2[[#This Row],[NO]],biasa1[NO],biasa1[SATUAN])</f>
        <v>288 pc</v>
      </c>
    </row>
    <row r="738" spans="1:14" ht="20.100000000000001" customHeight="1">
      <c r="A738" s="87">
        <f>IF(biasa1[[#This Row],[JUMLAH]]&gt;0,COUNT(A$3:$A737)+1,"")</f>
        <v>721</v>
      </c>
      <c r="B738" s="88" t="s">
        <v>686</v>
      </c>
      <c r="C738" s="87">
        <f>IF(biasa1[[#This Row],[BARU]]="",biasa1[[#This Row],[JUMLAH AWAL]],biasa1[[#This Row],[BARU]])</f>
        <v>1</v>
      </c>
      <c r="D738" s="87">
        <v>430</v>
      </c>
      <c r="E738" s="87">
        <v>1</v>
      </c>
      <c r="F738" s="87"/>
      <c r="G7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8" s="90"/>
      <c r="I7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8" s="91">
        <f>LOOKUP(ROW(K738)-ROWS($K$1:$K$3),biasa1[NO])</f>
        <v>735</v>
      </c>
      <c r="L738" s="77" t="str">
        <f>LOOKUP(biasa2[[#This Row],[NO]],biasa1[NO],biasa1[NAMA])</f>
        <v>Crayon putar Fancy pdk 12w Seeyou</v>
      </c>
      <c r="M738" s="91">
        <f>LOOKUP(biasa2[[#This Row],[NO]],biasa1[NO],biasa1[JUMLAH])</f>
        <v>21</v>
      </c>
      <c r="N738" s="91" t="str">
        <f>LOOKUP(biasa2[[#This Row],[NO]],biasa1[NO],biasa1[SATUAN])</f>
        <v>144 pc</v>
      </c>
    </row>
    <row r="739" spans="1:14" ht="20.100000000000001" customHeight="1">
      <c r="A739" s="87">
        <f>IF(biasa1[[#This Row],[JUMLAH]]&gt;0,COUNT(A$3:$A738)+1,"")</f>
        <v>722</v>
      </c>
      <c r="B739" s="88" t="s">
        <v>687</v>
      </c>
      <c r="C739" s="87">
        <f>IF(biasa1[[#This Row],[BARU]]="",biasa1[[#This Row],[JUMLAH AWAL]],biasa1[[#This Row],[BARU]])</f>
        <v>2</v>
      </c>
      <c r="D739" s="87" t="s">
        <v>192</v>
      </c>
      <c r="E739" s="87">
        <v>2</v>
      </c>
      <c r="F739" s="87"/>
      <c r="G7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9" s="90"/>
      <c r="I7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9" s="91">
        <f>LOOKUP(ROW(K739)-ROWS($K$1:$K$3),biasa1[NO])</f>
        <v>736</v>
      </c>
      <c r="L739" s="77" t="str">
        <f>LOOKUP(biasa2[[#This Row],[NO]],biasa1[NO],biasa1[NAMA])</f>
        <v>Crayon putar pjg Fancy karakter 12w 2530 mix</v>
      </c>
      <c r="M739" s="91">
        <f>LOOKUP(biasa2[[#This Row],[NO]],biasa1[NO],biasa1[JUMLAH])</f>
        <v>2</v>
      </c>
      <c r="N739" s="91" t="str">
        <f>LOOKUP(biasa2[[#This Row],[NO]],biasa1[NO],biasa1[SATUAN])</f>
        <v>144 pc</v>
      </c>
    </row>
    <row r="740" spans="1:14" ht="20.100000000000001" customHeight="1">
      <c r="A740" s="87">
        <f>IF(biasa1[[#This Row],[JUMLAH]]&gt;0,COUNT(A$3:$A739)+1,"")</f>
        <v>723</v>
      </c>
      <c r="B740" s="88" t="s">
        <v>688</v>
      </c>
      <c r="C740" s="87">
        <f>IF(biasa1[[#This Row],[BARU]]="",biasa1[[#This Row],[JUMLAH AWAL]],biasa1[[#This Row],[BARU]])</f>
        <v>2</v>
      </c>
      <c r="D740" s="87" t="s">
        <v>3</v>
      </c>
      <c r="E740" s="87">
        <v>2</v>
      </c>
      <c r="F740" s="87"/>
      <c r="G7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0" s="90"/>
      <c r="I7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0" s="91">
        <f>LOOKUP(ROW(K740)-ROWS($K$1:$K$3),biasa1[NO])</f>
        <v>737</v>
      </c>
      <c r="L740" s="77" t="str">
        <f>LOOKUP(biasa2[[#This Row],[NO]],biasa1[NO],biasa1[NAMA])</f>
        <v>Crayon putar small T C12 montana pdk</v>
      </c>
      <c r="M740" s="91">
        <f>LOOKUP(biasa2[[#This Row],[NO]],biasa1[NO],biasa1[JUMLAH])</f>
        <v>3</v>
      </c>
      <c r="N740" s="91" t="str">
        <f>LOOKUP(biasa2[[#This Row],[NO]],biasa1[NO],biasa1[SATUAN])</f>
        <v>144 pc</v>
      </c>
    </row>
    <row r="741" spans="1:14" ht="20.100000000000001" customHeight="1">
      <c r="A741" s="87">
        <f>IF(biasa1[[#This Row],[JUMLAH]]&gt;0,COUNT(A$3:$A740)+1,"")</f>
        <v>724</v>
      </c>
      <c r="B741" s="88" t="s">
        <v>689</v>
      </c>
      <c r="C741" s="87">
        <f>IF(biasa1[[#This Row],[BARU]]="",biasa1[[#This Row],[JUMLAH AWAL]],biasa1[[#This Row],[BARU]])</f>
        <v>34</v>
      </c>
      <c r="D741" s="87" t="s">
        <v>624</v>
      </c>
      <c r="E741" s="87">
        <v>34</v>
      </c>
      <c r="F741" s="87"/>
      <c r="G7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1" s="90"/>
      <c r="I7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1" s="91">
        <f>LOOKUP(ROW(K741)-ROWS($K$1:$K$3),biasa1[NO])</f>
        <v>738</v>
      </c>
      <c r="L741" s="77" t="str">
        <f>LOOKUP(biasa2[[#This Row],[NO]],biasa1[NO],biasa1[NAMA])</f>
        <v>Crayon TSS 12 putar pjg minion</v>
      </c>
      <c r="M741" s="91">
        <f>LOOKUP(biasa2[[#This Row],[NO]],biasa1[NO],biasa1[JUMLAH])</f>
        <v>15</v>
      </c>
      <c r="N741" s="91" t="str">
        <f>LOOKUP(biasa2[[#This Row],[NO]],biasa1[NO],biasa1[SATUAN])</f>
        <v>144 pc</v>
      </c>
    </row>
    <row r="742" spans="1:14" ht="20.100000000000001" customHeight="1">
      <c r="A742" s="87">
        <f>IF(biasa1[[#This Row],[JUMLAH]]&gt;0,COUNT(A$3:$A741)+1,"")</f>
        <v>725</v>
      </c>
      <c r="B742" s="93" t="s">
        <v>2684</v>
      </c>
      <c r="C742" s="94">
        <f>IF(biasa1[[#This Row],[BARU]]="",biasa1[[#This Row],[JUMLAH AWAL]],biasa1[[#This Row],[BARU]])</f>
        <v>17</v>
      </c>
      <c r="D742" s="94" t="s">
        <v>192</v>
      </c>
      <c r="E742" s="94">
        <v>17</v>
      </c>
      <c r="F742" s="87"/>
      <c r="G7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2" s="90"/>
      <c r="I7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2" s="91">
        <f>LOOKUP(ROW(K742)-ROWS($K$1:$K$3),biasa1[NO])</f>
        <v>739</v>
      </c>
      <c r="L742" s="77" t="str">
        <f>LOOKUP(biasa2[[#This Row],[NO]],biasa1[NO],biasa1[NAMA])</f>
        <v>Crayon Twister 24w TF Spp</v>
      </c>
      <c r="M742" s="91">
        <f>LOOKUP(biasa2[[#This Row],[NO]],biasa1[NO],biasa1[JUMLAH])</f>
        <v>4</v>
      </c>
      <c r="N742" s="91" t="str">
        <f>LOOKUP(biasa2[[#This Row],[NO]],biasa1[NO],biasa1[SATUAN])</f>
        <v>48 pc</v>
      </c>
    </row>
    <row r="743" spans="1:14" ht="20.100000000000001" customHeight="1">
      <c r="A743" s="87">
        <f>IF(biasa1[[#This Row],[JUMLAH]]&gt;0,COUNT(A$3:$A742)+1,"")</f>
        <v>726</v>
      </c>
      <c r="B743" s="88" t="s">
        <v>690</v>
      </c>
      <c r="C743" s="87">
        <f>IF(biasa1[[#This Row],[BARU]]="",biasa1[[#This Row],[JUMLAH AWAL]],biasa1[[#This Row],[BARU]])</f>
        <v>3</v>
      </c>
      <c r="D743" s="87">
        <v>96</v>
      </c>
      <c r="E743" s="87">
        <v>3</v>
      </c>
      <c r="F743" s="87"/>
      <c r="G7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3" s="90"/>
      <c r="I7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3" s="91">
        <f>LOOKUP(ROW(K743)-ROWS($K$1:$K$3),biasa1[NO])</f>
        <v>740</v>
      </c>
      <c r="L743" s="77" t="str">
        <f>LOOKUP(biasa2[[#This Row],[NO]],biasa1[NO],biasa1[NAMA])</f>
        <v>Crayon Zhong Hwa mini 2H 12 CRS</v>
      </c>
      <c r="M743" s="91">
        <f>LOOKUP(biasa2[[#This Row],[NO]],biasa1[NO],biasa1[JUMLAH])</f>
        <v>4</v>
      </c>
      <c r="N743" s="91" t="str">
        <f>LOOKUP(biasa2[[#This Row],[NO]],biasa1[NO],biasa1[SATUAN])</f>
        <v>144 pc</v>
      </c>
    </row>
    <row r="744" spans="1:14" ht="20.100000000000001" customHeight="1">
      <c r="A744" s="87">
        <f>IF(biasa1[[#This Row],[JUMLAH]]&gt;0,COUNT(A$3:$A743)+1,"")</f>
        <v>727</v>
      </c>
      <c r="B744" s="88" t="s">
        <v>691</v>
      </c>
      <c r="C744" s="87">
        <f>IF(biasa1[[#This Row],[BARU]]="",biasa1[[#This Row],[JUMLAH AWAL]],biasa1[[#This Row],[BARU]])</f>
        <v>23</v>
      </c>
      <c r="D744" s="87" t="s">
        <v>5</v>
      </c>
      <c r="E744" s="87">
        <v>23</v>
      </c>
      <c r="F744" s="87"/>
      <c r="G7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4" s="90"/>
      <c r="I7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4" s="91">
        <f>LOOKUP(ROW(K744)-ROWS($K$1:$K$3),biasa1[NO])</f>
        <v>741</v>
      </c>
      <c r="L744" s="77" t="str">
        <f>LOOKUP(biasa2[[#This Row],[NO]],biasa1[NO],biasa1[NAMA])</f>
        <v>Cutter 128 Trans Vanco Kecil</v>
      </c>
      <c r="M744" s="91">
        <f>LOOKUP(biasa2[[#This Row],[NO]],biasa1[NO],biasa1[JUMLAH])</f>
        <v>3</v>
      </c>
      <c r="N744" s="91" t="str">
        <f>LOOKUP(biasa2[[#This Row],[NO]],biasa1[NO],biasa1[SATUAN])</f>
        <v>120 ls</v>
      </c>
    </row>
    <row r="745" spans="1:14" ht="20.100000000000001" customHeight="1">
      <c r="A745" s="87">
        <f>IF(biasa1[[#This Row],[JUMLAH]]&gt;0,COUNT(A$3:$A744)+1,"")</f>
        <v>728</v>
      </c>
      <c r="B745" s="88" t="s">
        <v>692</v>
      </c>
      <c r="C745" s="87">
        <f>IF(biasa1[[#This Row],[BARU]]="",biasa1[[#This Row],[JUMLAH AWAL]],biasa1[[#This Row],[BARU]])</f>
        <v>8</v>
      </c>
      <c r="D745" s="87" t="s">
        <v>139</v>
      </c>
      <c r="E745" s="87">
        <v>8</v>
      </c>
      <c r="F745" s="87"/>
      <c r="G7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5" s="90"/>
      <c r="I7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5" s="91">
        <f>LOOKUP(ROW(K745)-ROWS($K$1:$K$3),biasa1[NO])</f>
        <v>742</v>
      </c>
      <c r="L745" s="77" t="str">
        <f>LOOKUP(biasa2[[#This Row],[NO]],biasa1[NO],biasa1[NAMA])</f>
        <v>Cutter 332</v>
      </c>
      <c r="M745" s="91">
        <f>LOOKUP(biasa2[[#This Row],[NO]],biasa1[NO],biasa1[JUMLAH])</f>
        <v>42</v>
      </c>
      <c r="N745" s="91" t="str">
        <f>LOOKUP(biasa2[[#This Row],[NO]],biasa1[NO],biasa1[SATUAN])</f>
        <v>40 ls</v>
      </c>
    </row>
    <row r="746" spans="1:14" ht="20.100000000000001" customHeight="1">
      <c r="A746" s="87">
        <f>IF(biasa1[[#This Row],[JUMLAH]]&gt;0,COUNT(A$3:$A745)+1,"")</f>
        <v>729</v>
      </c>
      <c r="B746" s="88" t="s">
        <v>693</v>
      </c>
      <c r="C746" s="87">
        <f>IF(biasa1[[#This Row],[BARU]]="",biasa1[[#This Row],[JUMLAH AWAL]],biasa1[[#This Row],[BARU]])</f>
        <v>64</v>
      </c>
      <c r="D746" s="87" t="s">
        <v>694</v>
      </c>
      <c r="E746" s="87">
        <v>64</v>
      </c>
      <c r="F746" s="87"/>
      <c r="G7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6" s="90"/>
      <c r="I7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6" s="91">
        <f>LOOKUP(ROW(K746)-ROWS($K$1:$K$3),biasa1[NO])</f>
        <v>743</v>
      </c>
      <c r="L746" s="77" t="str">
        <f>LOOKUP(biasa2[[#This Row],[NO]],biasa1[NO],biasa1[NAMA])</f>
        <v>Cutter 6898(3)/ 6838(1)</v>
      </c>
      <c r="M746" s="91">
        <f>LOOKUP(biasa2[[#This Row],[NO]],biasa1[NO],biasa1[JUMLAH])</f>
        <v>4</v>
      </c>
      <c r="N746" s="91" t="str">
        <f>LOOKUP(biasa2[[#This Row],[NO]],biasa1[NO],biasa1[SATUAN])</f>
        <v>400 pc</v>
      </c>
    </row>
    <row r="747" spans="1:14" ht="20.100000000000001" customHeight="1">
      <c r="A747" s="87">
        <f>IF(biasa1[[#This Row],[JUMLAH]]&gt;0,COUNT(A$3:$A746)+1,"")</f>
        <v>730</v>
      </c>
      <c r="B747" s="88" t="s">
        <v>695</v>
      </c>
      <c r="C747" s="87">
        <f>IF(biasa1[[#This Row],[BARU]]="",biasa1[[#This Row],[JUMLAH AWAL]],biasa1[[#This Row],[BARU]])</f>
        <v>26</v>
      </c>
      <c r="D747" s="87" t="s">
        <v>192</v>
      </c>
      <c r="E747" s="87">
        <v>26</v>
      </c>
      <c r="F747" s="87"/>
      <c r="G7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7" s="90"/>
      <c r="I7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7" s="91">
        <f>LOOKUP(ROW(K747)-ROWS($K$1:$K$3),biasa1[NO])</f>
        <v>744</v>
      </c>
      <c r="L747" s="77" t="str">
        <f>LOOKUP(biasa2[[#This Row],[NO]],biasa1[NO],biasa1[NAMA])</f>
        <v>Cutter Taco 78 kecil (BLK)</v>
      </c>
      <c r="M747" s="91">
        <f>LOOKUP(biasa2[[#This Row],[NO]],biasa1[NO],biasa1[JUMLAH])</f>
        <v>6</v>
      </c>
      <c r="N747" s="91" t="str">
        <f>LOOKUP(biasa2[[#This Row],[NO]],biasa1[NO],biasa1[SATUAN])</f>
        <v>120 ls</v>
      </c>
    </row>
    <row r="748" spans="1:14" ht="20.100000000000001" customHeight="1">
      <c r="A748" s="87">
        <f>IF(biasa1[[#This Row],[JUMLAH]]&gt;0,COUNT(A$3:$A747)+1,"")</f>
        <v>731</v>
      </c>
      <c r="B748" s="88" t="s">
        <v>2685</v>
      </c>
      <c r="C748" s="87">
        <f>IF(biasa1[[#This Row],[BARU]]="",biasa1[[#This Row],[JUMLAH AWAL]],biasa1[[#This Row],[BARU]])</f>
        <v>2</v>
      </c>
      <c r="D748" s="87">
        <v>144</v>
      </c>
      <c r="E748" s="87">
        <v>2</v>
      </c>
      <c r="F748" s="87"/>
      <c r="G7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8" s="90"/>
      <c r="I7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8" s="91">
        <f>LOOKUP(ROW(K748)-ROWS($K$1:$K$3),biasa1[NO])</f>
        <v>745</v>
      </c>
      <c r="L748" s="77" t="str">
        <f>LOOKUP(biasa2[[#This Row],[NO]],biasa1[NO],biasa1[NAMA])</f>
        <v>Cutter Taco B</v>
      </c>
      <c r="M748" s="91">
        <f>LOOKUP(biasa2[[#This Row],[NO]],biasa1[NO],biasa1[JUMLAH])</f>
        <v>6</v>
      </c>
      <c r="N748" s="91" t="str">
        <f>LOOKUP(biasa2[[#This Row],[NO]],biasa1[NO],biasa1[SATUAN])</f>
        <v>60 ls</v>
      </c>
    </row>
    <row r="749" spans="1:14" ht="20.100000000000001" customHeight="1">
      <c r="A749" s="87">
        <f>IF(biasa1[[#This Row],[JUMLAH]]&gt;0,COUNT(A$3:$A748)+1,"")</f>
        <v>732</v>
      </c>
      <c r="B749" s="88" t="s">
        <v>696</v>
      </c>
      <c r="C749" s="87">
        <f>IF(biasa1[[#This Row],[BARU]]="",biasa1[[#This Row],[JUMLAH AWAL]],biasa1[[#This Row],[BARU]])</f>
        <v>6</v>
      </c>
      <c r="D749" s="87" t="s">
        <v>5</v>
      </c>
      <c r="E749" s="87">
        <v>6</v>
      </c>
      <c r="F749" s="87"/>
      <c r="G7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9" s="90"/>
      <c r="I7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9" s="91">
        <f>LOOKUP(ROW(K749)-ROWS($K$1:$K$3),biasa1[NO])</f>
        <v>746</v>
      </c>
      <c r="L749" s="77" t="str">
        <f>LOOKUP(biasa2[[#This Row],[NO]],biasa1[NO],biasa1[NAMA])</f>
        <v>Cutter Taco Kcl 78 TR Premium Transparan(4)</v>
      </c>
      <c r="M749" s="91">
        <f>LOOKUP(biasa2[[#This Row],[NO]],biasa1[NO],biasa1[JUMLAH])</f>
        <v>4</v>
      </c>
      <c r="N749" s="91" t="str">
        <f>LOOKUP(biasa2[[#This Row],[NO]],biasa1[NO],biasa1[SATUAN])</f>
        <v>120 ls</v>
      </c>
    </row>
    <row r="750" spans="1:14" ht="20.100000000000001" customHeight="1">
      <c r="A750" s="87">
        <f>IF(biasa1[[#This Row],[JUMLAH]]&gt;0,COUNT(A$3:$A749)+1,"")</f>
        <v>733</v>
      </c>
      <c r="B750" s="88" t="s">
        <v>697</v>
      </c>
      <c r="C750" s="87">
        <f>IF(biasa1[[#This Row],[BARU]]="",biasa1[[#This Row],[JUMLAH AWAL]],biasa1[[#This Row],[BARU]])</f>
        <v>39</v>
      </c>
      <c r="D750" s="87" t="s">
        <v>4</v>
      </c>
      <c r="E750" s="87">
        <v>39</v>
      </c>
      <c r="F750" s="87"/>
      <c r="G7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0" s="90"/>
      <c r="I7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0" s="91">
        <f>LOOKUP(ROW(K750)-ROWS($K$1:$K$3),biasa1[NO])</f>
        <v>747</v>
      </c>
      <c r="L750" s="77" t="str">
        <f>LOOKUP(biasa2[[#This Row],[NO]],biasa1[NO],biasa1[NAMA])</f>
        <v>Desk Organiser 838</v>
      </c>
      <c r="M750" s="91">
        <f>LOOKUP(biasa2[[#This Row],[NO]],biasa1[NO],biasa1[JUMLAH])</f>
        <v>9</v>
      </c>
      <c r="N750" s="91" t="str">
        <f>LOOKUP(biasa2[[#This Row],[NO]],biasa1[NO],biasa1[SATUAN])</f>
        <v>72 pc</v>
      </c>
    </row>
    <row r="751" spans="1:14" ht="20.100000000000001" customHeight="1">
      <c r="A751" s="87">
        <f>IF(biasa1[[#This Row],[JUMLAH]]&gt;0,COUNT(A$3:$A750)+1,"")</f>
        <v>734</v>
      </c>
      <c r="B751" s="88" t="s">
        <v>698</v>
      </c>
      <c r="C751" s="87">
        <f>IF(biasa1[[#This Row],[BARU]]="",biasa1[[#This Row],[JUMLAH AWAL]],biasa1[[#This Row],[BARU]])</f>
        <v>4</v>
      </c>
      <c r="D751" s="87" t="s">
        <v>699</v>
      </c>
      <c r="E751" s="87">
        <v>4</v>
      </c>
      <c r="F751" s="87"/>
      <c r="G7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1" s="90"/>
      <c r="I7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1" s="91">
        <f>LOOKUP(ROW(K751)-ROWS($K$1:$K$3),biasa1[NO])</f>
        <v>748</v>
      </c>
      <c r="L751" s="77" t="str">
        <f>LOOKUP(biasa2[[#This Row],[NO]],biasa1[NO],biasa1[NAMA])</f>
        <v>Desk Set bulat 802 Ht</v>
      </c>
      <c r="M751" s="91">
        <f>LOOKUP(biasa2[[#This Row],[NO]],biasa1[NO],biasa1[JUMLAH])</f>
        <v>71</v>
      </c>
      <c r="N751" s="91">
        <f>LOOKUP(biasa2[[#This Row],[NO]],biasa1[NO],biasa1[SATUAN])</f>
        <v>96</v>
      </c>
    </row>
    <row r="752" spans="1:14" ht="20.100000000000001" customHeight="1">
      <c r="A752" s="87">
        <f>IF(biasa1[[#This Row],[JUMLAH]]&gt;0,COUNT(A$3:$A751)+1,"")</f>
        <v>735</v>
      </c>
      <c r="B752" s="88" t="s">
        <v>700</v>
      </c>
      <c r="C752" s="87">
        <f>IF(biasa1[[#This Row],[BARU]]="",biasa1[[#This Row],[JUMLAH AWAL]],biasa1[[#This Row],[BARU]])</f>
        <v>21</v>
      </c>
      <c r="D752" s="87" t="s">
        <v>192</v>
      </c>
      <c r="E752" s="87">
        <v>21</v>
      </c>
      <c r="F752" s="87"/>
      <c r="G7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2" s="90"/>
      <c r="I7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2" s="91">
        <f>LOOKUP(ROW(K752)-ROWS($K$1:$K$3),biasa1[NO])</f>
        <v>749</v>
      </c>
      <c r="L752" s="77" t="str">
        <f>LOOKUP(biasa2[[#This Row],[NO]],biasa1[NO],biasa1[NAMA])</f>
        <v>Desk Set Deluxe 5098 bening</v>
      </c>
      <c r="M752" s="91">
        <f>LOOKUP(biasa2[[#This Row],[NO]],biasa1[NO],biasa1[JUMLAH])</f>
        <v>2</v>
      </c>
      <c r="N752" s="91" t="str">
        <f>LOOKUP(biasa2[[#This Row],[NO]],biasa1[NO],biasa1[SATUAN])</f>
        <v>60 pc</v>
      </c>
    </row>
    <row r="753" spans="1:14" ht="20.100000000000001" customHeight="1">
      <c r="A753" s="87">
        <f>IF(biasa1[[#This Row],[JUMLAH]]&gt;0,COUNT(A$3:$A752)+1,"")</f>
        <v>736</v>
      </c>
      <c r="B753" s="88" t="s">
        <v>701</v>
      </c>
      <c r="C753" s="87">
        <f>IF(biasa1[[#This Row],[BARU]]="",biasa1[[#This Row],[JUMLAH AWAL]],biasa1[[#This Row],[BARU]])</f>
        <v>2</v>
      </c>
      <c r="D753" s="87" t="s">
        <v>192</v>
      </c>
      <c r="E753" s="87">
        <v>2</v>
      </c>
      <c r="F753" s="87"/>
      <c r="G7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3" s="90"/>
      <c r="I7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3" s="91">
        <f>LOOKUP(ROW(K753)-ROWS($K$1:$K$3),biasa1[NO])</f>
        <v>750</v>
      </c>
      <c r="L753" s="77" t="str">
        <f>LOOKUP(biasa2[[#This Row],[NO]],biasa1[NO],biasa1[NAMA])</f>
        <v>Desk set Gasta 8312</v>
      </c>
      <c r="M753" s="91">
        <f>LOOKUP(biasa2[[#This Row],[NO]],biasa1[NO],biasa1[JUMLAH])</f>
        <v>2</v>
      </c>
      <c r="N753" s="91" t="str">
        <f>LOOKUP(biasa2[[#This Row],[NO]],biasa1[NO],biasa1[SATUAN])</f>
        <v>48 pc</v>
      </c>
    </row>
    <row r="754" spans="1:14" ht="20.100000000000001" customHeight="1">
      <c r="A754" s="87">
        <f>IF(biasa1[[#This Row],[JUMLAH]]&gt;0,COUNT(A$3:$A753)+1,"")</f>
        <v>737</v>
      </c>
      <c r="B754" s="88" t="s">
        <v>702</v>
      </c>
      <c r="C754" s="87">
        <f>IF(biasa1[[#This Row],[BARU]]="",biasa1[[#This Row],[JUMLAH AWAL]],biasa1[[#This Row],[BARU]])</f>
        <v>3</v>
      </c>
      <c r="D754" s="87" t="s">
        <v>192</v>
      </c>
      <c r="E754" s="87">
        <v>3</v>
      </c>
      <c r="F754" s="87"/>
      <c r="G7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4" s="90"/>
      <c r="I7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4" s="91">
        <f>LOOKUP(ROW(K754)-ROWS($K$1:$K$3),biasa1[NO])</f>
        <v>751</v>
      </c>
      <c r="L754" s="77" t="str">
        <f>LOOKUP(biasa2[[#This Row],[NO]],biasa1[NO],biasa1[NAMA])</f>
        <v>Desk Set kotak 804 Ht</v>
      </c>
      <c r="M754" s="91">
        <f>LOOKUP(biasa2[[#This Row],[NO]],biasa1[NO],biasa1[JUMLAH])</f>
        <v>88</v>
      </c>
      <c r="N754" s="91">
        <f>LOOKUP(biasa2[[#This Row],[NO]],biasa1[NO],biasa1[SATUAN])</f>
        <v>96</v>
      </c>
    </row>
    <row r="755" spans="1:14" ht="20.100000000000001" customHeight="1">
      <c r="A755" s="87">
        <f>IF(biasa1[[#This Row],[JUMLAH]]&gt;0,COUNT(A$3:$A754)+1,"")</f>
        <v>738</v>
      </c>
      <c r="B755" s="88" t="s">
        <v>703</v>
      </c>
      <c r="C755" s="87">
        <f>IF(biasa1[[#This Row],[BARU]]="",biasa1[[#This Row],[JUMLAH AWAL]],biasa1[[#This Row],[BARU]])</f>
        <v>15</v>
      </c>
      <c r="D755" s="87" t="s">
        <v>192</v>
      </c>
      <c r="E755" s="87">
        <v>15</v>
      </c>
      <c r="F755" s="87"/>
      <c r="G7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5" s="90"/>
      <c r="I7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5" s="91">
        <f>LOOKUP(ROW(K755)-ROWS($K$1:$K$3),biasa1[NO])</f>
        <v>752</v>
      </c>
      <c r="L755" s="77" t="str">
        <f>LOOKUP(biasa2[[#This Row],[NO]],biasa1[NO],biasa1[NAMA])</f>
        <v>Diary Dos Tas Gliter FS-32-003</v>
      </c>
      <c r="M755" s="91">
        <f>LOOKUP(biasa2[[#This Row],[NO]],biasa1[NO],biasa1[JUMLAH])</f>
        <v>3</v>
      </c>
      <c r="N755" s="91" t="str">
        <f>LOOKUP(biasa2[[#This Row],[NO]],biasa1[NO],biasa1[SATUAN])</f>
        <v>40 pc</v>
      </c>
    </row>
    <row r="756" spans="1:14" ht="20.100000000000001" customHeight="1">
      <c r="A756" s="87">
        <f>IF(biasa1[[#This Row],[JUMLAH]]&gt;0,COUNT(A$3:$A755)+1,"")</f>
        <v>739</v>
      </c>
      <c r="B756" s="88" t="s">
        <v>704</v>
      </c>
      <c r="C756" s="87">
        <f>IF(biasa1[[#This Row],[BARU]]="",biasa1[[#This Row],[JUMLAH AWAL]],biasa1[[#This Row],[BARU]])</f>
        <v>4</v>
      </c>
      <c r="D756" s="87" t="s">
        <v>679</v>
      </c>
      <c r="E756" s="87">
        <v>4</v>
      </c>
      <c r="F756" s="87"/>
      <c r="G7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6" s="90"/>
      <c r="I7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6" s="91">
        <f>LOOKUP(ROW(K756)-ROWS($K$1:$K$3),biasa1[NO])</f>
        <v>753</v>
      </c>
      <c r="L756" s="77" t="str">
        <f>LOOKUP(biasa2[[#This Row],[NO]],biasa1[NO],biasa1[NAMA])</f>
        <v>Diary g Pkc Lk Holo</v>
      </c>
      <c r="M756" s="91">
        <f>LOOKUP(biasa2[[#This Row],[NO]],biasa1[NO],biasa1[JUMLAH])</f>
        <v>11</v>
      </c>
      <c r="N756" s="91" t="str">
        <f>LOOKUP(biasa2[[#This Row],[NO]],biasa1[NO],biasa1[SATUAN])</f>
        <v>20 ls</v>
      </c>
    </row>
    <row r="757" spans="1:14" ht="20.100000000000001" customHeight="1">
      <c r="A757" s="87">
        <f>IF(biasa1[[#This Row],[JUMLAH]]&gt;0,COUNT(A$3:$A756)+1,"")</f>
        <v>740</v>
      </c>
      <c r="B757" s="88" t="s">
        <v>705</v>
      </c>
      <c r="C757" s="87">
        <f>IF(biasa1[[#This Row],[BARU]]="",biasa1[[#This Row],[JUMLAH AWAL]],biasa1[[#This Row],[BARU]])</f>
        <v>4</v>
      </c>
      <c r="D757" s="87" t="s">
        <v>192</v>
      </c>
      <c r="E757" s="87">
        <v>4</v>
      </c>
      <c r="F757" s="87"/>
      <c r="G7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7" s="90"/>
      <c r="I7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7" s="91">
        <f>LOOKUP(ROW(K757)-ROWS($K$1:$K$3),biasa1[NO])</f>
        <v>754</v>
      </c>
      <c r="L757" s="77" t="str">
        <f>LOOKUP(biasa2[[#This Row],[NO]],biasa1[NO],biasa1[NAMA])</f>
        <v>Diary Holo Licca Kcl</v>
      </c>
      <c r="M757" s="91">
        <f>LOOKUP(biasa2[[#This Row],[NO]],biasa1[NO],biasa1[JUMLAH])</f>
        <v>9</v>
      </c>
      <c r="N757" s="91" t="str">
        <f>LOOKUP(biasa2[[#This Row],[NO]],biasa1[NO],biasa1[SATUAN])</f>
        <v>40 ls</v>
      </c>
    </row>
    <row r="758" spans="1:14" ht="20.100000000000001" customHeight="1">
      <c r="A758" s="87">
        <f>IF(biasa1[[#This Row],[JUMLAH]]&gt;0,COUNT(A$3:$A757)+1,"")</f>
        <v>741</v>
      </c>
      <c r="B758" s="93" t="s">
        <v>2686</v>
      </c>
      <c r="C758" s="94">
        <f>IF(biasa1[[#This Row],[BARU]]="",biasa1[[#This Row],[JUMLAH AWAL]],biasa1[[#This Row],[BARU]])</f>
        <v>3</v>
      </c>
      <c r="D758" s="94" t="s">
        <v>33</v>
      </c>
      <c r="E758" s="94">
        <v>3</v>
      </c>
      <c r="F758" s="87"/>
      <c r="G7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8" s="90"/>
      <c r="I7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8" s="91">
        <f>LOOKUP(ROW(K758)-ROWS($K$1:$K$3),biasa1[NO])</f>
        <v>755</v>
      </c>
      <c r="L758" s="77" t="str">
        <f>LOOKUP(biasa2[[#This Row],[NO]],biasa1[NO],biasa1[NAMA])</f>
        <v>Diary Holo Pkc Tg PHS Millenium 2000</v>
      </c>
      <c r="M758" s="91">
        <f>LOOKUP(biasa2[[#This Row],[NO]],biasa1[NO],biasa1[JUMLAH])</f>
        <v>1</v>
      </c>
      <c r="N758" s="91" t="str">
        <f>LOOKUP(biasa2[[#This Row],[NO]],biasa1[NO],biasa1[SATUAN])</f>
        <v>30 ls</v>
      </c>
    </row>
    <row r="759" spans="1:14" ht="20.100000000000001" customHeight="1">
      <c r="A759" s="87">
        <f>IF(biasa1[[#This Row],[JUMLAH]]&gt;0,COUNT(A$3:$A758)+1,"")</f>
        <v>742</v>
      </c>
      <c r="B759" s="88" t="s">
        <v>706</v>
      </c>
      <c r="C759" s="87">
        <f>IF(biasa1[[#This Row],[BARU]]="",biasa1[[#This Row],[JUMLAH AWAL]],biasa1[[#This Row],[BARU]])</f>
        <v>42</v>
      </c>
      <c r="D759" s="87" t="s">
        <v>72</v>
      </c>
      <c r="E759" s="87">
        <v>42</v>
      </c>
      <c r="F759" s="87"/>
      <c r="G7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9" s="90"/>
      <c r="I7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9" s="91">
        <f>LOOKUP(ROW(K759)-ROWS($K$1:$K$3),biasa1[NO])</f>
        <v>756</v>
      </c>
      <c r="L759" s="77" t="str">
        <f>LOOKUP(biasa2[[#This Row],[NO]],biasa1[NO],biasa1[NAMA])</f>
        <v>Diary Kancing NBS 402</v>
      </c>
      <c r="M759" s="91">
        <f>LOOKUP(biasa2[[#This Row],[NO]],biasa1[NO],biasa1[JUMLAH])</f>
        <v>2</v>
      </c>
      <c r="N759" s="91" t="str">
        <f>LOOKUP(biasa2[[#This Row],[NO]],biasa1[NO],biasa1[SATUAN])</f>
        <v>144 pc</v>
      </c>
    </row>
    <row r="760" spans="1:14" ht="20.100000000000001" customHeight="1">
      <c r="A760" s="87">
        <f>IF(biasa1[[#This Row],[JUMLAH]]&gt;0,COUNT(A$3:$A759)+1,"")</f>
        <v>743</v>
      </c>
      <c r="B760" s="88" t="s">
        <v>707</v>
      </c>
      <c r="C760" s="87">
        <f>IF(biasa1[[#This Row],[BARU]]="",biasa1[[#This Row],[JUMLAH AWAL]],biasa1[[#This Row],[BARU]])</f>
        <v>4</v>
      </c>
      <c r="D760" s="87" t="s">
        <v>67</v>
      </c>
      <c r="E760" s="87">
        <v>4</v>
      </c>
      <c r="F760" s="87"/>
      <c r="G7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0" s="90"/>
      <c r="I7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0" s="91">
        <f>LOOKUP(ROW(K760)-ROWS($K$1:$K$3),biasa1[NO])</f>
        <v>757</v>
      </c>
      <c r="L760" s="77" t="str">
        <f>LOOKUP(biasa2[[#This Row],[NO]],biasa1[NO],biasa1[NAMA])</f>
        <v>Diary Kunci 64k B0239</v>
      </c>
      <c r="M760" s="91">
        <f>LOOKUP(biasa2[[#This Row],[NO]],biasa1[NO],biasa1[JUMLAH])</f>
        <v>6</v>
      </c>
      <c r="N760" s="91" t="str">
        <f>LOOKUP(biasa2[[#This Row],[NO]],biasa1[NO],biasa1[SATUAN])</f>
        <v>120 pc</v>
      </c>
    </row>
    <row r="761" spans="1:14" ht="20.100000000000001" customHeight="1">
      <c r="A761" s="87" t="str">
        <f>IF(biasa1[[#This Row],[JUMLAH]]&gt;0,COUNT(A$3:$A760)+1,"")</f>
        <v/>
      </c>
      <c r="B761" s="93" t="s">
        <v>2687</v>
      </c>
      <c r="C761" s="94">
        <f>IF(biasa1[[#This Row],[BARU]]="",biasa1[[#This Row],[JUMLAH AWAL]],biasa1[[#This Row],[BARU]])</f>
        <v>0</v>
      </c>
      <c r="D761" s="94" t="s">
        <v>40</v>
      </c>
      <c r="E761" s="94">
        <v>0</v>
      </c>
      <c r="F761" s="87"/>
      <c r="G7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1" s="90"/>
      <c r="I7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1" s="91">
        <f>LOOKUP(ROW(K761)-ROWS($K$1:$K$3),biasa1[NO])</f>
        <v>758</v>
      </c>
      <c r="L761" s="77" t="str">
        <f>LOOKUP(biasa2[[#This Row],[NO]],biasa1[NO],biasa1[NAMA])</f>
        <v>Diary Kunci Holo Jumbo Snoopy</v>
      </c>
      <c r="M761" s="91">
        <f>LOOKUP(biasa2[[#This Row],[NO]],biasa1[NO],biasa1[JUMLAH])</f>
        <v>2</v>
      </c>
      <c r="N761" s="91" t="str">
        <f>LOOKUP(biasa2[[#This Row],[NO]],biasa1[NO],biasa1[SATUAN])</f>
        <v>12 ls</v>
      </c>
    </row>
    <row r="762" spans="1:14" ht="20.100000000000001" customHeight="1">
      <c r="A762" s="87">
        <f>IF(biasa1[[#This Row],[JUMLAH]]&gt;0,COUNT(A$3:$A761)+1,"")</f>
        <v>744</v>
      </c>
      <c r="B762" s="88" t="s">
        <v>708</v>
      </c>
      <c r="C762" s="87">
        <f>IF(biasa1[[#This Row],[BARU]]="",biasa1[[#This Row],[JUMLAH AWAL]],biasa1[[#This Row],[BARU]])</f>
        <v>6</v>
      </c>
      <c r="D762" s="87" t="s">
        <v>33</v>
      </c>
      <c r="E762" s="87">
        <v>6</v>
      </c>
      <c r="F762" s="87"/>
      <c r="G7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2" s="90"/>
      <c r="I7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2" s="91">
        <f>LOOKUP(ROW(K762)-ROWS($K$1:$K$3),biasa1[NO])</f>
        <v>759</v>
      </c>
      <c r="L762" s="77" t="str">
        <f>LOOKUP(biasa2[[#This Row],[NO]],biasa1[NO],biasa1[NAMA])</f>
        <v>Diary Kunci mutiara 2500</v>
      </c>
      <c r="M762" s="91">
        <f>LOOKUP(biasa2[[#This Row],[NO]],biasa1[NO],biasa1[JUMLAH])</f>
        <v>42</v>
      </c>
      <c r="N762" s="91" t="str">
        <f>LOOKUP(biasa2[[#This Row],[NO]],biasa1[NO],biasa1[SATUAN])</f>
        <v>120 bh</v>
      </c>
    </row>
    <row r="763" spans="1:14" ht="20.100000000000001" customHeight="1">
      <c r="A763" s="87">
        <f>IF(biasa1[[#This Row],[JUMLAH]]&gt;0,COUNT(A$3:$A762)+1,"")</f>
        <v>745</v>
      </c>
      <c r="B763" s="88" t="s">
        <v>2688</v>
      </c>
      <c r="C763" s="87">
        <f>IF(biasa1[[#This Row],[BARU]]="",biasa1[[#This Row],[JUMLAH AWAL]],biasa1[[#This Row],[BARU]])</f>
        <v>6</v>
      </c>
      <c r="D763" s="87" t="s">
        <v>40</v>
      </c>
      <c r="E763" s="87">
        <v>6</v>
      </c>
      <c r="F763" s="87"/>
      <c r="G7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3" s="90"/>
      <c r="I7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3" s="91">
        <f>LOOKUP(ROW(K763)-ROWS($K$1:$K$3),biasa1[NO])</f>
        <v>760</v>
      </c>
      <c r="L763" s="77" t="str">
        <f>LOOKUP(biasa2[[#This Row],[NO]],biasa1[NO],biasa1[NAMA])</f>
        <v>Diary Mini Kado M Mouse</v>
      </c>
      <c r="M763" s="91">
        <f>LOOKUP(biasa2[[#This Row],[NO]],biasa1[NO],biasa1[JUMLAH])</f>
        <v>3</v>
      </c>
      <c r="N763" s="91" t="str">
        <f>LOOKUP(biasa2[[#This Row],[NO]],biasa1[NO],biasa1[SATUAN])</f>
        <v>92 ls</v>
      </c>
    </row>
    <row r="764" spans="1:14" ht="20.100000000000001" customHeight="1">
      <c r="A764" s="87">
        <f>IF(biasa1[[#This Row],[JUMLAH]]&gt;0,COUNT(A$3:$A763)+1,"")</f>
        <v>746</v>
      </c>
      <c r="B764" s="88" t="s">
        <v>709</v>
      </c>
      <c r="C764" s="87">
        <f>IF(biasa1[[#This Row],[BARU]]="",biasa1[[#This Row],[JUMLAH AWAL]],biasa1[[#This Row],[BARU]])</f>
        <v>4</v>
      </c>
      <c r="D764" s="87" t="s">
        <v>33</v>
      </c>
      <c r="E764" s="87">
        <v>4</v>
      </c>
      <c r="F764" s="87"/>
      <c r="G7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4" s="90"/>
      <c r="I7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4" s="91">
        <f>LOOKUP(ROW(K764)-ROWS($K$1:$K$3),biasa1[NO])</f>
        <v>761</v>
      </c>
      <c r="L764" s="77" t="str">
        <f>LOOKUP(biasa2[[#This Row],[NO]],biasa1[NO],biasa1[NAMA])</f>
        <v>Diary Mini Kembang/ Tigro</v>
      </c>
      <c r="M764" s="91">
        <f>LOOKUP(biasa2[[#This Row],[NO]],biasa1[NO],biasa1[JUMLAH])</f>
        <v>1</v>
      </c>
      <c r="N764" s="91" t="str">
        <f>LOOKUP(biasa2[[#This Row],[NO]],biasa1[NO],biasa1[SATUAN])</f>
        <v>135 ls</v>
      </c>
    </row>
    <row r="765" spans="1:14" ht="20.100000000000001" customHeight="1">
      <c r="A765" s="87">
        <f>IF(biasa1[[#This Row],[JUMLAH]]&gt;0,COUNT(A$3:$A764)+1,"")</f>
        <v>747</v>
      </c>
      <c r="B765" s="88" t="s">
        <v>710</v>
      </c>
      <c r="C765" s="87">
        <f>IF(biasa1[[#This Row],[BARU]]="",biasa1[[#This Row],[JUMLAH AWAL]],biasa1[[#This Row],[BARU]])</f>
        <v>9</v>
      </c>
      <c r="D765" s="87" t="s">
        <v>4</v>
      </c>
      <c r="E765" s="87">
        <v>9</v>
      </c>
      <c r="F765" s="87"/>
      <c r="G7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5" s="90"/>
      <c r="I7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5" s="91">
        <f>LOOKUP(ROW(K765)-ROWS($K$1:$K$3),biasa1[NO])</f>
        <v>762</v>
      </c>
      <c r="L765" s="77" t="str">
        <f>LOOKUP(biasa2[[#This Row],[NO]],biasa1[NO],biasa1[NAMA])</f>
        <v>Diary orgi kecil 083</v>
      </c>
      <c r="M765" s="91">
        <f>LOOKUP(biasa2[[#This Row],[NO]],biasa1[NO],biasa1[JUMLAH])</f>
        <v>2</v>
      </c>
      <c r="N765" s="91" t="str">
        <f>LOOKUP(biasa2[[#This Row],[NO]],biasa1[NO],biasa1[SATUAN])</f>
        <v>200 pc</v>
      </c>
    </row>
    <row r="766" spans="1:14" ht="20.100000000000001" customHeight="1">
      <c r="A766" s="87">
        <f>IF(biasa1[[#This Row],[JUMLAH]]&gt;0,COUNT(A$3:$A765)+1,"")</f>
        <v>748</v>
      </c>
      <c r="B766" s="88" t="s">
        <v>711</v>
      </c>
      <c r="C766" s="87">
        <f>IF(biasa1[[#This Row],[BARU]]="",biasa1[[#This Row],[JUMLAH AWAL]],biasa1[[#This Row],[BARU]])</f>
        <v>71</v>
      </c>
      <c r="D766" s="87">
        <v>96</v>
      </c>
      <c r="E766" s="87">
        <v>71</v>
      </c>
      <c r="F766" s="87"/>
      <c r="G7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6" s="90"/>
      <c r="I7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6" s="91">
        <f>LOOKUP(ROW(K766)-ROWS($K$1:$K$3),biasa1[NO])</f>
        <v>763</v>
      </c>
      <c r="L766" s="77" t="str">
        <f>LOOKUP(biasa2[[#This Row],[NO]],biasa1[NO],biasa1[NAMA])</f>
        <v>Diary parfume Asiong</v>
      </c>
      <c r="M766" s="91">
        <f>LOOKUP(biasa2[[#This Row],[NO]],biasa1[NO],biasa1[JUMLAH])</f>
        <v>3</v>
      </c>
      <c r="N766" s="91" t="str">
        <f>LOOKUP(biasa2[[#This Row],[NO]],biasa1[NO],biasa1[SATUAN])</f>
        <v>144 pc</v>
      </c>
    </row>
    <row r="767" spans="1:14" ht="20.100000000000001" customHeight="1">
      <c r="A767" s="87">
        <f>IF(biasa1[[#This Row],[JUMLAH]]&gt;0,COUNT(A$3:$A766)+1,"")</f>
        <v>749</v>
      </c>
      <c r="B767" s="88" t="s">
        <v>712</v>
      </c>
      <c r="C767" s="87">
        <f>IF(biasa1[[#This Row],[BARU]]="",biasa1[[#This Row],[JUMLAH AWAL]],biasa1[[#This Row],[BARU]])</f>
        <v>2</v>
      </c>
      <c r="D767" s="87" t="s">
        <v>5</v>
      </c>
      <c r="E767" s="87">
        <v>2</v>
      </c>
      <c r="F767" s="87"/>
      <c r="G7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7" s="90"/>
      <c r="I7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7" s="91">
        <f>LOOKUP(ROW(K767)-ROWS($K$1:$K$3),biasa1[NO])</f>
        <v>764</v>
      </c>
      <c r="L767" s="77" t="str">
        <f>LOOKUP(biasa2[[#This Row],[NO]],biasa1[NO],biasa1[NAMA])</f>
        <v>Diary Princess/ sheep/ MM</v>
      </c>
      <c r="M767" s="91">
        <f>LOOKUP(biasa2[[#This Row],[NO]],biasa1[NO],biasa1[JUMLAH])</f>
        <v>2</v>
      </c>
      <c r="N767" s="91" t="str">
        <f>LOOKUP(biasa2[[#This Row],[NO]],biasa1[NO],biasa1[SATUAN])</f>
        <v>240 pc</v>
      </c>
    </row>
    <row r="768" spans="1:14" ht="20.100000000000001" customHeight="1">
      <c r="A768" s="89">
        <f>IF(biasa1[[#This Row],[JUMLAH]]&gt;0,COUNT(A$3:$A767)+1,"")</f>
        <v>750</v>
      </c>
      <c r="B768" s="88" t="s">
        <v>3677</v>
      </c>
      <c r="C768" s="89">
        <f>IF(biasa1[[#This Row],[BARU]]="",biasa1[[#This Row],[JUMLAH AWAL]],biasa1[[#This Row],[BARU]])</f>
        <v>2</v>
      </c>
      <c r="D768" s="87" t="s">
        <v>679</v>
      </c>
      <c r="E768" s="87"/>
      <c r="F768" s="87">
        <v>2</v>
      </c>
      <c r="G76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2</v>
      </c>
      <c r="H768" s="90"/>
      <c r="I7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768" s="91">
        <f>LOOKUP(ROW(K768)-ROWS($K$1:$K$3),biasa1[NO])</f>
        <v>765</v>
      </c>
      <c r="L768" s="77" t="str">
        <f>LOOKUP(biasa2[[#This Row],[NO]],biasa1[NO],biasa1[NAMA])</f>
        <v>Diary Q 32K- S002 FR</v>
      </c>
      <c r="M768" s="91">
        <f>LOOKUP(biasa2[[#This Row],[NO]],biasa1[NO],biasa1[JUMLAH])</f>
        <v>2</v>
      </c>
      <c r="N768" s="91">
        <f>LOOKUP(biasa2[[#This Row],[NO]],biasa1[NO],biasa1[SATUAN])</f>
        <v>320</v>
      </c>
    </row>
    <row r="769" spans="1:14" ht="20.100000000000001" customHeight="1">
      <c r="A769" s="87">
        <f>IF(biasa1[[#This Row],[JUMLAH]]&gt;0,COUNT(A$3:$A768)+1,"")</f>
        <v>751</v>
      </c>
      <c r="B769" s="88" t="s">
        <v>713</v>
      </c>
      <c r="C769" s="87">
        <f>IF(biasa1[[#This Row],[BARU]]="",biasa1[[#This Row],[JUMLAH AWAL]],biasa1[[#This Row],[BARU]])</f>
        <v>88</v>
      </c>
      <c r="D769" s="87">
        <v>96</v>
      </c>
      <c r="E769" s="87">
        <v>88</v>
      </c>
      <c r="F769" s="87"/>
      <c r="G7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9" s="90"/>
      <c r="I7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9" s="91">
        <f>LOOKUP(ROW(K769)-ROWS($K$1:$K$3),biasa1[NO])</f>
        <v>766</v>
      </c>
      <c r="L769" s="77" t="str">
        <f>LOOKUP(biasa2[[#This Row],[NO]],biasa1[NO],biasa1[NAMA])</f>
        <v>Diary Q 32K-G 318 FR</v>
      </c>
      <c r="M769" s="91">
        <f>LOOKUP(biasa2[[#This Row],[NO]],biasa1[NO],biasa1[JUMLAH])</f>
        <v>5</v>
      </c>
      <c r="N769" s="91">
        <f>LOOKUP(biasa2[[#This Row],[NO]],biasa1[NO],biasa1[SATUAN])</f>
        <v>240</v>
      </c>
    </row>
    <row r="770" spans="1:14" ht="20.100000000000001" customHeight="1">
      <c r="A770" s="87">
        <f>IF(biasa1[[#This Row],[JUMLAH]]&gt;0,COUNT(A$3:$A769)+1,"")</f>
        <v>752</v>
      </c>
      <c r="B770" s="88" t="s">
        <v>714</v>
      </c>
      <c r="C770" s="87">
        <f>IF(biasa1[[#This Row],[BARU]]="",biasa1[[#This Row],[JUMLAH AWAL]],biasa1[[#This Row],[BARU]])</f>
        <v>3</v>
      </c>
      <c r="D770" s="87" t="s">
        <v>384</v>
      </c>
      <c r="E770" s="87">
        <v>3</v>
      </c>
      <c r="F770" s="87"/>
      <c r="G7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0" s="90"/>
      <c r="I7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0" s="91">
        <f>LOOKUP(ROW(K770)-ROWS($K$1:$K$3),biasa1[NO])</f>
        <v>767</v>
      </c>
      <c r="L770" s="77" t="str">
        <f>LOOKUP(biasa2[[#This Row],[NO]],biasa1[NO],biasa1[NAMA])</f>
        <v>Diary Q 64K- S001/ Kitty</v>
      </c>
      <c r="M770" s="91">
        <f>LOOKUP(biasa2[[#This Row],[NO]],biasa1[NO],biasa1[JUMLAH])</f>
        <v>5</v>
      </c>
      <c r="N770" s="91">
        <f>LOOKUP(biasa2[[#This Row],[NO]],biasa1[NO],biasa1[SATUAN])</f>
        <v>520</v>
      </c>
    </row>
    <row r="771" spans="1:14" ht="20.100000000000001" customHeight="1">
      <c r="A771" s="87">
        <f>IF(biasa1[[#This Row],[JUMLAH]]&gt;0,COUNT(A$3:$A770)+1,"")</f>
        <v>753</v>
      </c>
      <c r="B771" s="88" t="s">
        <v>715</v>
      </c>
      <c r="C771" s="87">
        <f>IF(biasa1[[#This Row],[BARU]]="",biasa1[[#This Row],[JUMLAH AWAL]],biasa1[[#This Row],[BARU]])</f>
        <v>11</v>
      </c>
      <c r="D771" s="87" t="s">
        <v>1</v>
      </c>
      <c r="E771" s="87">
        <v>11</v>
      </c>
      <c r="F771" s="87"/>
      <c r="G7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1" s="90"/>
      <c r="I7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1" s="91">
        <f>LOOKUP(ROW(K771)-ROWS($K$1:$K$3),biasa1[NO])</f>
        <v>768</v>
      </c>
      <c r="L771" s="77" t="str">
        <f>LOOKUP(biasa2[[#This Row],[NO]],biasa1[NO],biasa1[NAMA])</f>
        <v>Diary Q 64K- S002 PR</v>
      </c>
      <c r="M771" s="91">
        <f>LOOKUP(biasa2[[#This Row],[NO]],biasa1[NO],biasa1[JUMLAH])</f>
        <v>2</v>
      </c>
      <c r="N771" s="91">
        <f>LOOKUP(biasa2[[#This Row],[NO]],biasa1[NO],biasa1[SATUAN])</f>
        <v>520</v>
      </c>
    </row>
    <row r="772" spans="1:14" ht="20.100000000000001" customHeight="1">
      <c r="A772" s="87">
        <f>IF(biasa1[[#This Row],[JUMLAH]]&gt;0,COUNT(A$3:$A771)+1,"")</f>
        <v>754</v>
      </c>
      <c r="B772" s="88" t="s">
        <v>716</v>
      </c>
      <c r="C772" s="87">
        <f>IF(biasa1[[#This Row],[BARU]]="",biasa1[[#This Row],[JUMLAH AWAL]],biasa1[[#This Row],[BARU]])</f>
        <v>9</v>
      </c>
      <c r="D772" s="87" t="s">
        <v>72</v>
      </c>
      <c r="E772" s="87">
        <v>9</v>
      </c>
      <c r="F772" s="87"/>
      <c r="G7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2" s="90"/>
      <c r="I7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2" s="91">
        <f>LOOKUP(ROW(K772)-ROWS($K$1:$K$3),biasa1[NO])</f>
        <v>769</v>
      </c>
      <c r="L772" s="77" t="str">
        <f>LOOKUP(biasa2[[#This Row],[NO]],biasa1[NO],biasa1[NAMA])</f>
        <v>Diary Sampul Mika Hello Kitty Bsr</v>
      </c>
      <c r="M772" s="91">
        <f>LOOKUP(biasa2[[#This Row],[NO]],biasa1[NO],biasa1[JUMLAH])</f>
        <v>11</v>
      </c>
      <c r="N772" s="91" t="str">
        <f>LOOKUP(biasa2[[#This Row],[NO]],biasa1[NO],biasa1[SATUAN])</f>
        <v>20 ls</v>
      </c>
    </row>
    <row r="773" spans="1:14" ht="20.100000000000001" customHeight="1">
      <c r="A773" s="87">
        <f>IF(biasa1[[#This Row],[JUMLAH]]&gt;0,COUNT(A$3:$A772)+1,"")</f>
        <v>755</v>
      </c>
      <c r="B773" s="88" t="s">
        <v>717</v>
      </c>
      <c r="C773" s="87">
        <f>IF(biasa1[[#This Row],[BARU]]="",biasa1[[#This Row],[JUMLAH AWAL]],biasa1[[#This Row],[BARU]])</f>
        <v>1</v>
      </c>
      <c r="D773" s="87" t="s">
        <v>83</v>
      </c>
      <c r="E773" s="87">
        <v>1</v>
      </c>
      <c r="F773" s="87"/>
      <c r="G7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3" s="90"/>
      <c r="I7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3" s="91">
        <f>LOOKUP(ROW(K773)-ROWS($K$1:$K$3),biasa1[NO])</f>
        <v>770</v>
      </c>
      <c r="L773" s="77" t="str">
        <f>LOOKUP(biasa2[[#This Row],[NO]],biasa1[NO],biasa1[NAMA])</f>
        <v>Diary Sepak Bola B Holo</v>
      </c>
      <c r="M773" s="91">
        <f>LOOKUP(biasa2[[#This Row],[NO]],biasa1[NO],biasa1[JUMLAH])</f>
        <v>1</v>
      </c>
      <c r="N773" s="91" t="str">
        <f>LOOKUP(biasa2[[#This Row],[NO]],biasa1[NO],biasa1[SATUAN])</f>
        <v>15 ls</v>
      </c>
    </row>
    <row r="774" spans="1:14" ht="20.100000000000001" customHeight="1">
      <c r="A774" s="87">
        <f>IF(biasa1[[#This Row],[JUMLAH]]&gt;0,COUNT(A$3:$A773)+1,"")</f>
        <v>756</v>
      </c>
      <c r="B774" s="88" t="s">
        <v>718</v>
      </c>
      <c r="C774" s="87">
        <f>IF(biasa1[[#This Row],[BARU]]="",biasa1[[#This Row],[JUMLAH AWAL]],biasa1[[#This Row],[BARU]])</f>
        <v>2</v>
      </c>
      <c r="D774" s="87" t="s">
        <v>192</v>
      </c>
      <c r="E774" s="87">
        <v>2</v>
      </c>
      <c r="F774" s="87"/>
      <c r="G7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4" s="90"/>
      <c r="I7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4" s="91">
        <f>LOOKUP(ROW(K774)-ROWS($K$1:$K$3),biasa1[NO])</f>
        <v>771</v>
      </c>
      <c r="L774" s="77" t="str">
        <f>LOOKUP(biasa2[[#This Row],[NO]],biasa1[NO],biasa1[NAMA])</f>
        <v>Diary Shinchan A/ B</v>
      </c>
      <c r="M774" s="91">
        <f>LOOKUP(biasa2[[#This Row],[NO]],biasa1[NO],biasa1[JUMLAH])</f>
        <v>1</v>
      </c>
      <c r="N774" s="91" t="str">
        <f>LOOKUP(biasa2[[#This Row],[NO]],biasa1[NO],biasa1[SATUAN])</f>
        <v>35 ls</v>
      </c>
    </row>
    <row r="775" spans="1:14" ht="20.100000000000001" customHeight="1">
      <c r="A775" s="87">
        <f>IF(biasa1[[#This Row],[JUMLAH]]&gt;0,COUNT(A$3:$A774)+1,"")</f>
        <v>757</v>
      </c>
      <c r="B775" s="88" t="s">
        <v>719</v>
      </c>
      <c r="C775" s="87">
        <f>IF(biasa1[[#This Row],[BARU]]="",biasa1[[#This Row],[JUMLAH AWAL]],biasa1[[#This Row],[BARU]])</f>
        <v>6</v>
      </c>
      <c r="D775" s="87" t="s">
        <v>188</v>
      </c>
      <c r="E775" s="87">
        <v>6</v>
      </c>
      <c r="F775" s="87"/>
      <c r="G7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5" s="90"/>
      <c r="I7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5" s="91">
        <f>LOOKUP(ROW(K775)-ROWS($K$1:$K$3),biasa1[NO])</f>
        <v>772</v>
      </c>
      <c r="L775" s="77" t="str">
        <f>LOOKUP(biasa2[[#This Row],[NO]],biasa1[NO],biasa1[NAMA])</f>
        <v>Diary spiral cover PP A6</v>
      </c>
      <c r="M775" s="91">
        <f>LOOKUP(biasa2[[#This Row],[NO]],biasa1[NO],biasa1[JUMLAH])</f>
        <v>2</v>
      </c>
      <c r="N775" s="91">
        <f>LOOKUP(biasa2[[#This Row],[NO]],biasa1[NO],biasa1[SATUAN])</f>
        <v>0</v>
      </c>
    </row>
    <row r="776" spans="1:14" ht="20.100000000000001" customHeight="1">
      <c r="A776" s="87">
        <f>IF(biasa1[[#This Row],[JUMLAH]]&gt;0,COUNT(A$3:$A775)+1,"")</f>
        <v>758</v>
      </c>
      <c r="B776" s="88" t="s">
        <v>720</v>
      </c>
      <c r="C776" s="87">
        <f>IF(biasa1[[#This Row],[BARU]]="",biasa1[[#This Row],[JUMLAH AWAL]],biasa1[[#This Row],[BARU]])</f>
        <v>2</v>
      </c>
      <c r="D776" s="87" t="s">
        <v>634</v>
      </c>
      <c r="E776" s="87">
        <v>2</v>
      </c>
      <c r="F776" s="87"/>
      <c r="G7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6" s="90"/>
      <c r="I7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6" s="91">
        <f>LOOKUP(ROW(K776)-ROWS($K$1:$K$3),biasa1[NO])</f>
        <v>773</v>
      </c>
      <c r="L776" s="77" t="str">
        <f>LOOKUP(biasa2[[#This Row],[NO]],biasa1[NO],biasa1[NAMA])</f>
        <v>Diary spiral Pa ROHAMA</v>
      </c>
      <c r="M776" s="91">
        <f>LOOKUP(biasa2[[#This Row],[NO]],biasa1[NO],biasa1[JUMLAH])</f>
        <v>9</v>
      </c>
      <c r="N776" s="91" t="str">
        <f>LOOKUP(biasa2[[#This Row],[NO]],biasa1[NO],biasa1[SATUAN])</f>
        <v>600 pc</v>
      </c>
    </row>
    <row r="777" spans="1:14" ht="20.100000000000001" customHeight="1">
      <c r="A777" s="87">
        <f>IF(biasa1[[#This Row],[JUMLAH]]&gt;0,COUNT(A$3:$A776)+1,"")</f>
        <v>759</v>
      </c>
      <c r="B777" s="88" t="s">
        <v>721</v>
      </c>
      <c r="C777" s="87">
        <f>IF(biasa1[[#This Row],[BARU]]="",biasa1[[#This Row],[JUMLAH AWAL]],biasa1[[#This Row],[BARU]])</f>
        <v>42</v>
      </c>
      <c r="D777" s="87" t="s">
        <v>722</v>
      </c>
      <c r="E777" s="87">
        <v>42</v>
      </c>
      <c r="F777" s="87"/>
      <c r="G7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7" s="90"/>
      <c r="I7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7" s="91">
        <f>LOOKUP(ROW(K777)-ROWS($K$1:$K$3),biasa1[NO])</f>
        <v>774</v>
      </c>
      <c r="L777" s="77" t="str">
        <f>LOOKUP(biasa2[[#This Row],[NO]],biasa1[NO],biasa1[NAMA])</f>
        <v>Diary Spoon FD 2000 Hk/ MM/ WTP/ TLTB</v>
      </c>
      <c r="M777" s="91">
        <f>LOOKUP(biasa2[[#This Row],[NO]],biasa1[NO],biasa1[JUMLAH])</f>
        <v>10</v>
      </c>
      <c r="N777" s="91" t="str">
        <f>LOOKUP(biasa2[[#This Row],[NO]],biasa1[NO],biasa1[SATUAN])</f>
        <v>30 ls</v>
      </c>
    </row>
    <row r="778" spans="1:14" ht="20.100000000000001" customHeight="1">
      <c r="A778" s="87">
        <f>IF(biasa1[[#This Row],[JUMLAH]]&gt;0,COUNT(A$3:$A777)+1,"")</f>
        <v>760</v>
      </c>
      <c r="B778" s="88" t="s">
        <v>723</v>
      </c>
      <c r="C778" s="87">
        <f>IF(biasa1[[#This Row],[BARU]]="",biasa1[[#This Row],[JUMLAH AWAL]],biasa1[[#This Row],[BARU]])</f>
        <v>3</v>
      </c>
      <c r="D778" s="87" t="s">
        <v>724</v>
      </c>
      <c r="E778" s="87">
        <v>3</v>
      </c>
      <c r="F778" s="87"/>
      <c r="G7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8" s="90"/>
      <c r="I7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8" s="91">
        <f>LOOKUP(ROW(K778)-ROWS($K$1:$K$3),biasa1[NO])</f>
        <v>775</v>
      </c>
      <c r="L778" s="77" t="str">
        <f>LOOKUP(biasa2[[#This Row],[NO]],biasa1[NO],biasa1[NAMA])</f>
        <v>Diary System 1000 EL 3m 593 with Lock</v>
      </c>
      <c r="M778" s="91">
        <f>LOOKUP(biasa2[[#This Row],[NO]],biasa1[NO],biasa1[JUMLAH])</f>
        <v>1</v>
      </c>
      <c r="N778" s="91" t="str">
        <f>LOOKUP(biasa2[[#This Row],[NO]],biasa1[NO],biasa1[SATUAN])</f>
        <v>390 pc</v>
      </c>
    </row>
    <row r="779" spans="1:14" ht="20.100000000000001" customHeight="1">
      <c r="A779" s="87">
        <f>IF(biasa1[[#This Row],[JUMLAH]]&gt;0,COUNT(A$3:$A778)+1,"")</f>
        <v>761</v>
      </c>
      <c r="B779" s="88" t="s">
        <v>725</v>
      </c>
      <c r="C779" s="87">
        <f>IF(biasa1[[#This Row],[BARU]]="",biasa1[[#This Row],[JUMLAH AWAL]],biasa1[[#This Row],[BARU]])</f>
        <v>1</v>
      </c>
      <c r="D779" s="87" t="s">
        <v>170</v>
      </c>
      <c r="E779" s="87">
        <v>1</v>
      </c>
      <c r="F779" s="87"/>
      <c r="G7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9" s="90"/>
      <c r="I7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9" s="91">
        <f>LOOKUP(ROW(K779)-ROWS($K$1:$K$3),biasa1[NO])</f>
        <v>776</v>
      </c>
      <c r="L779" s="77" t="str">
        <f>LOOKUP(biasa2[[#This Row],[NO]],biasa1[NO],biasa1[NAMA])</f>
        <v>Diary System JSL D-1078 Bsr</v>
      </c>
      <c r="M779" s="91">
        <f>LOOKUP(biasa2[[#This Row],[NO]],biasa1[NO],biasa1[JUMLAH])</f>
        <v>12</v>
      </c>
      <c r="N779" s="91" t="str">
        <f>LOOKUP(biasa2[[#This Row],[NO]],biasa1[NO],biasa1[SATUAN])</f>
        <v>120 pc</v>
      </c>
    </row>
    <row r="780" spans="1:14" ht="20.100000000000001" customHeight="1">
      <c r="A780" s="87">
        <f>IF(biasa1[[#This Row],[JUMLAH]]&gt;0,COUNT(A$3:$A779)+1,"")</f>
        <v>762</v>
      </c>
      <c r="B780" s="88" t="s">
        <v>726</v>
      </c>
      <c r="C780" s="87">
        <f>IF(biasa1[[#This Row],[BARU]]="",biasa1[[#This Row],[JUMLAH AWAL]],biasa1[[#This Row],[BARU]])</f>
        <v>2</v>
      </c>
      <c r="D780" s="87" t="s">
        <v>58</v>
      </c>
      <c r="E780" s="87">
        <v>2</v>
      </c>
      <c r="F780" s="87"/>
      <c r="G7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0" s="90"/>
      <c r="I7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0" s="91">
        <f>LOOKUP(ROW(K780)-ROWS($K$1:$K$3),biasa1[NO])</f>
        <v>777</v>
      </c>
      <c r="L780" s="77" t="str">
        <f>LOOKUP(biasa2[[#This Row],[NO]],biasa1[NO],biasa1[NAMA])</f>
        <v>Diary Tg Digimon</v>
      </c>
      <c r="M780" s="91">
        <f>LOOKUP(biasa2[[#This Row],[NO]],biasa1[NO],biasa1[JUMLAH])</f>
        <v>3</v>
      </c>
      <c r="N780" s="91" t="str">
        <f>LOOKUP(biasa2[[#This Row],[NO]],biasa1[NO],biasa1[SATUAN])</f>
        <v>30 ls</v>
      </c>
    </row>
    <row r="781" spans="1:14" ht="20.100000000000001" customHeight="1">
      <c r="A781" s="87">
        <f>IF(biasa1[[#This Row],[JUMLAH]]&gt;0,COUNT(A$3:$A780)+1,"")</f>
        <v>763</v>
      </c>
      <c r="B781" s="88" t="s">
        <v>727</v>
      </c>
      <c r="C781" s="87">
        <f>IF(biasa1[[#This Row],[BARU]]="",biasa1[[#This Row],[JUMLAH AWAL]],biasa1[[#This Row],[BARU]])</f>
        <v>3</v>
      </c>
      <c r="D781" s="87" t="s">
        <v>192</v>
      </c>
      <c r="E781" s="87">
        <v>3</v>
      </c>
      <c r="F781" s="87"/>
      <c r="G7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1" s="90"/>
      <c r="I7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1" s="91">
        <f>LOOKUP(ROW(K781)-ROWS($K$1:$K$3),biasa1[NO])</f>
        <v>778</v>
      </c>
      <c r="L781" s="77" t="str">
        <f>LOOKUP(biasa2[[#This Row],[NO]],biasa1[NO],biasa1[NAMA])</f>
        <v>Dispenser + Solasi 10604</v>
      </c>
      <c r="M781" s="91">
        <f>LOOKUP(biasa2[[#This Row],[NO]],biasa1[NO],biasa1[JUMLAH])</f>
        <v>7</v>
      </c>
      <c r="N781" s="91" t="str">
        <f>LOOKUP(biasa2[[#This Row],[NO]],biasa1[NO],biasa1[SATUAN])</f>
        <v>50 box</v>
      </c>
    </row>
    <row r="782" spans="1:14" ht="20.100000000000001" customHeight="1">
      <c r="A782" s="87">
        <f>IF(biasa1[[#This Row],[JUMLAH]]&gt;0,COUNT(A$3:$A781)+1,"")</f>
        <v>764</v>
      </c>
      <c r="B782" s="88" t="s">
        <v>728</v>
      </c>
      <c r="C782" s="87">
        <f>IF(biasa1[[#This Row],[BARU]]="",biasa1[[#This Row],[JUMLAH AWAL]],biasa1[[#This Row],[BARU]])</f>
        <v>2</v>
      </c>
      <c r="D782" s="87" t="s">
        <v>76</v>
      </c>
      <c r="E782" s="87">
        <v>2</v>
      </c>
      <c r="F782" s="87"/>
      <c r="G7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2" s="90"/>
      <c r="I7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2" s="91">
        <f>LOOKUP(ROW(K782)-ROWS($K$1:$K$3),biasa1[NO])</f>
        <v>779</v>
      </c>
      <c r="L782" s="77" t="str">
        <f>LOOKUP(biasa2[[#This Row],[NO]],biasa1[NO],biasa1[NAMA])</f>
        <v>Dispenser 0688/ 1000 G-J</v>
      </c>
      <c r="M782" s="91">
        <f>LOOKUP(biasa2[[#This Row],[NO]],biasa1[NO],biasa1[JUMLAH])</f>
        <v>1</v>
      </c>
      <c r="N782" s="91">
        <f>LOOKUP(biasa2[[#This Row],[NO]],biasa1[NO],biasa1[SATUAN])</f>
        <v>400</v>
      </c>
    </row>
    <row r="783" spans="1:14" ht="20.100000000000001" customHeight="1">
      <c r="A783" s="87">
        <f>IF(biasa1[[#This Row],[JUMLAH]]&gt;0,COUNT(A$3:$A782)+1,"")</f>
        <v>765</v>
      </c>
      <c r="B783" s="88" t="s">
        <v>729</v>
      </c>
      <c r="C783" s="87">
        <f>IF(biasa1[[#This Row],[BARU]]="",biasa1[[#This Row],[JUMLAH AWAL]],biasa1[[#This Row],[BARU]])</f>
        <v>2</v>
      </c>
      <c r="D783" s="87">
        <v>320</v>
      </c>
      <c r="E783" s="87">
        <v>2</v>
      </c>
      <c r="F783" s="87"/>
      <c r="G7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3" s="90"/>
      <c r="I7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3" s="91">
        <f>LOOKUP(ROW(K783)-ROWS($K$1:$K$3),biasa1[NO])</f>
        <v>780</v>
      </c>
      <c r="L783" s="77" t="str">
        <f>LOOKUP(biasa2[[#This Row],[NO]],biasa1[NO],biasa1[NAMA])</f>
        <v>Dispenser Besi Enter</v>
      </c>
      <c r="M783" s="91">
        <f>LOOKUP(biasa2[[#This Row],[NO]],biasa1[NO],biasa1[JUMLAH])</f>
        <v>4</v>
      </c>
      <c r="N783" s="91" t="str">
        <f>LOOKUP(biasa2[[#This Row],[NO]],biasa1[NO],biasa1[SATUAN])</f>
        <v>100 pc</v>
      </c>
    </row>
    <row r="784" spans="1:14" ht="20.100000000000001" customHeight="1">
      <c r="A784" s="87">
        <f>IF(biasa1[[#This Row],[JUMLAH]]&gt;0,COUNT(A$3:$A783)+1,"")</f>
        <v>766</v>
      </c>
      <c r="B784" s="88" t="s">
        <v>730</v>
      </c>
      <c r="C784" s="87">
        <f>IF(biasa1[[#This Row],[BARU]]="",biasa1[[#This Row],[JUMLAH AWAL]],biasa1[[#This Row],[BARU]])</f>
        <v>5</v>
      </c>
      <c r="D784" s="87">
        <v>240</v>
      </c>
      <c r="E784" s="87">
        <v>5</v>
      </c>
      <c r="F784" s="87"/>
      <c r="G7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4" s="90"/>
      <c r="I7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4" s="91">
        <f>LOOKUP(ROW(K784)-ROWS($K$1:$K$3),biasa1[NO])</f>
        <v>781</v>
      </c>
      <c r="L784" s="77" t="str">
        <f>LOOKUP(biasa2[[#This Row],[NO]],biasa1[NO],biasa1[NAMA])</f>
        <v>Dispenser Camat</v>
      </c>
      <c r="M784" s="91">
        <f>LOOKUP(biasa2[[#This Row],[NO]],biasa1[NO],biasa1[JUMLAH])</f>
        <v>10</v>
      </c>
      <c r="N784" s="91" t="str">
        <f>LOOKUP(biasa2[[#This Row],[NO]],biasa1[NO],biasa1[SATUAN])</f>
        <v>288 pc</v>
      </c>
    </row>
    <row r="785" spans="1:14" ht="20.100000000000001" customHeight="1">
      <c r="A785" s="87">
        <f>IF(biasa1[[#This Row],[JUMLAH]]&gt;0,COUNT(A$3:$A784)+1,"")</f>
        <v>767</v>
      </c>
      <c r="B785" s="88" t="s">
        <v>731</v>
      </c>
      <c r="C785" s="87">
        <f>IF(biasa1[[#This Row],[BARU]]="",biasa1[[#This Row],[JUMLAH AWAL]],biasa1[[#This Row],[BARU]])</f>
        <v>5</v>
      </c>
      <c r="D785" s="87">
        <v>520</v>
      </c>
      <c r="E785" s="87">
        <v>5</v>
      </c>
      <c r="F785" s="87"/>
      <c r="G7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5" s="90"/>
      <c r="I7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5" s="91">
        <f>LOOKUP(ROW(K785)-ROWS($K$1:$K$3),biasa1[NO])</f>
        <v>782</v>
      </c>
      <c r="L785" s="77" t="str">
        <f>LOOKUP(biasa2[[#This Row],[NO]],biasa1[NO],biasa1[NAMA])</f>
        <v>Dispenser DTD 888/ 889</v>
      </c>
      <c r="M785" s="91">
        <f>LOOKUP(biasa2[[#This Row],[NO]],biasa1[NO],biasa1[JUMLAH])</f>
        <v>1</v>
      </c>
      <c r="N785" s="91" t="str">
        <f>LOOKUP(biasa2[[#This Row],[NO]],biasa1[NO],biasa1[SATUAN])</f>
        <v>156 pc</v>
      </c>
    </row>
    <row r="786" spans="1:14" ht="20.100000000000001" customHeight="1">
      <c r="A786" s="87">
        <f>IF(biasa1[[#This Row],[JUMLAH]]&gt;0,COUNT(A$3:$A785)+1,"")</f>
        <v>768</v>
      </c>
      <c r="B786" s="88" t="s">
        <v>732</v>
      </c>
      <c r="C786" s="87">
        <f>IF(biasa1[[#This Row],[BARU]]="",biasa1[[#This Row],[JUMLAH AWAL]],biasa1[[#This Row],[BARU]])</f>
        <v>2</v>
      </c>
      <c r="D786" s="87">
        <v>520</v>
      </c>
      <c r="E786" s="87">
        <v>2</v>
      </c>
      <c r="F786" s="87"/>
      <c r="G7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6" s="90"/>
      <c r="I7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6" s="91">
        <f>LOOKUP(ROW(K786)-ROWS($K$1:$K$3),biasa1[NO])</f>
        <v>783</v>
      </c>
      <c r="L786" s="77" t="str">
        <f>LOOKUP(biasa2[[#This Row],[NO]],biasa1[NO],biasa1[NAMA])</f>
        <v>Dispenser Kenjoy 25</v>
      </c>
      <c r="M786" s="91">
        <f>LOOKUP(biasa2[[#This Row],[NO]],biasa1[NO],biasa1[JUMLAH])</f>
        <v>10</v>
      </c>
      <c r="N786" s="91" t="str">
        <f>LOOKUP(biasa2[[#This Row],[NO]],biasa1[NO],biasa1[SATUAN])</f>
        <v>175 pc</v>
      </c>
    </row>
    <row r="787" spans="1:14" ht="20.100000000000001" customHeight="1">
      <c r="A787" s="87">
        <f>IF(biasa1[[#This Row],[JUMLAH]]&gt;0,COUNT(A$3:$A786)+1,"")</f>
        <v>769</v>
      </c>
      <c r="B787" s="88" t="s">
        <v>733</v>
      </c>
      <c r="C787" s="87">
        <f>IF(biasa1[[#This Row],[BARU]]="",biasa1[[#This Row],[JUMLAH AWAL]],biasa1[[#This Row],[BARU]])</f>
        <v>11</v>
      </c>
      <c r="D787" s="87" t="s">
        <v>1</v>
      </c>
      <c r="E787" s="87">
        <v>11</v>
      </c>
      <c r="F787" s="87"/>
      <c r="G7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7" s="90"/>
      <c r="I7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7" s="91">
        <f>LOOKUP(ROW(K787)-ROWS($K$1:$K$3),biasa1[NO])</f>
        <v>784</v>
      </c>
      <c r="L787" s="77" t="str">
        <f>LOOKUP(biasa2[[#This Row],[NO]],biasa1[NO],biasa1[NAMA])</f>
        <v>Dispenser Keong VT 216</v>
      </c>
      <c r="M787" s="91">
        <f>LOOKUP(biasa2[[#This Row],[NO]],biasa1[NO],biasa1[JUMLAH])</f>
        <v>44</v>
      </c>
      <c r="N787" s="91" t="str">
        <f>LOOKUP(biasa2[[#This Row],[NO]],biasa1[NO],biasa1[SATUAN])</f>
        <v>100 pc</v>
      </c>
    </row>
    <row r="788" spans="1:14" ht="20.100000000000001" customHeight="1">
      <c r="A788" s="87">
        <f>IF(biasa1[[#This Row],[JUMLAH]]&gt;0,COUNT(A$3:$A787)+1,"")</f>
        <v>770</v>
      </c>
      <c r="B788" s="88" t="s">
        <v>734</v>
      </c>
      <c r="C788" s="87">
        <f>IF(biasa1[[#This Row],[BARU]]="",biasa1[[#This Row],[JUMLAH AWAL]],biasa1[[#This Row],[BARU]])</f>
        <v>1</v>
      </c>
      <c r="D788" s="87" t="s">
        <v>659</v>
      </c>
      <c r="E788" s="87">
        <v>1</v>
      </c>
      <c r="F788" s="87"/>
      <c r="G7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8" s="90"/>
      <c r="I7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8" s="91">
        <f>LOOKUP(ROW(K788)-ROWS($K$1:$K$3),biasa1[NO])</f>
        <v>785</v>
      </c>
      <c r="L788" s="77" t="str">
        <f>LOOKUP(biasa2[[#This Row],[NO]],biasa1[NO],biasa1[NAMA])</f>
        <v>Dispenser microtop 700</v>
      </c>
      <c r="M788" s="91">
        <f>LOOKUP(biasa2[[#This Row],[NO]],biasa1[NO],biasa1[JUMLAH])</f>
        <v>2</v>
      </c>
      <c r="N788" s="91" t="str">
        <f>LOOKUP(biasa2[[#This Row],[NO]],biasa1[NO],biasa1[SATUAN])</f>
        <v>60 pc</v>
      </c>
    </row>
    <row r="789" spans="1:14" ht="20.100000000000001" customHeight="1">
      <c r="A789" s="87">
        <f>IF(biasa1[[#This Row],[JUMLAH]]&gt;0,COUNT(A$3:$A788)+1,"")</f>
        <v>771</v>
      </c>
      <c r="B789" s="88" t="s">
        <v>735</v>
      </c>
      <c r="C789" s="87">
        <f>IF(biasa1[[#This Row],[BARU]]="",biasa1[[#This Row],[JUMLAH AWAL]],biasa1[[#This Row],[BARU]])</f>
        <v>1</v>
      </c>
      <c r="D789" s="87" t="s">
        <v>736</v>
      </c>
      <c r="E789" s="87">
        <v>1</v>
      </c>
      <c r="F789" s="87"/>
      <c r="G7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9" s="90"/>
      <c r="I7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9" s="91">
        <f>LOOKUP(ROW(K789)-ROWS($K$1:$K$3),biasa1[NO])</f>
        <v>786</v>
      </c>
      <c r="L789" s="77" t="str">
        <f>LOOKUP(biasa2[[#This Row],[NO]],biasa1[NO],biasa1[NAMA])</f>
        <v>Dispenser Mini+Refill 20st</v>
      </c>
      <c r="M789" s="91">
        <f>LOOKUP(biasa2[[#This Row],[NO]],biasa1[NO],biasa1[JUMLAH])</f>
        <v>5</v>
      </c>
      <c r="N789" s="91" t="str">
        <f>LOOKUP(biasa2[[#This Row],[NO]],biasa1[NO],biasa1[SATUAN])</f>
        <v>400 set</v>
      </c>
    </row>
    <row r="790" spans="1:14" ht="20.100000000000001" customHeight="1">
      <c r="A790" s="87">
        <f>IF(biasa1[[#This Row],[JUMLAH]]&gt;0,COUNT(A$3:$A789)+1,"")</f>
        <v>772</v>
      </c>
      <c r="B790" s="88" t="s">
        <v>737</v>
      </c>
      <c r="C790" s="87">
        <f>IF(biasa1[[#This Row],[BARU]]="",biasa1[[#This Row],[JUMLAH AWAL]],biasa1[[#This Row],[BARU]])</f>
        <v>2</v>
      </c>
      <c r="D790" s="87"/>
      <c r="E790" s="87">
        <v>2</v>
      </c>
      <c r="F790" s="87"/>
      <c r="G7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0" s="90"/>
      <c r="I7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0" s="91">
        <f>LOOKUP(ROW(K790)-ROWS($K$1:$K$3),biasa1[NO])</f>
        <v>787</v>
      </c>
      <c r="L790" s="77" t="str">
        <f>LOOKUP(biasa2[[#This Row],[NO]],biasa1[NO],biasa1[NAMA])</f>
        <v>Dispenser plakband plastik A 805</v>
      </c>
      <c r="M790" s="91">
        <f>LOOKUP(biasa2[[#This Row],[NO]],biasa1[NO],biasa1[JUMLAH])</f>
        <v>14</v>
      </c>
      <c r="N790" s="91" t="str">
        <f>LOOKUP(biasa2[[#This Row],[NO]],biasa1[NO],biasa1[SATUAN])</f>
        <v>24 pc</v>
      </c>
    </row>
    <row r="791" spans="1:14" ht="20.100000000000001" customHeight="1">
      <c r="A791" s="87">
        <f>IF(biasa1[[#This Row],[JUMLAH]]&gt;0,COUNT(A$3:$A790)+1,"")</f>
        <v>773</v>
      </c>
      <c r="B791" s="88" t="s">
        <v>738</v>
      </c>
      <c r="C791" s="87">
        <f>IF(biasa1[[#This Row],[BARU]]="",biasa1[[#This Row],[JUMLAH AWAL]],biasa1[[#This Row],[BARU]])</f>
        <v>9</v>
      </c>
      <c r="D791" s="87" t="s">
        <v>93</v>
      </c>
      <c r="E791" s="87">
        <v>9</v>
      </c>
      <c r="F791" s="87"/>
      <c r="G7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1" s="90"/>
      <c r="I7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1" s="91">
        <f>LOOKUP(ROW(K791)-ROWS($K$1:$K$3),biasa1[NO])</f>
        <v>788</v>
      </c>
      <c r="L791" s="77" t="str">
        <f>LOOKUP(biasa2[[#This Row],[NO]],biasa1[NO],biasa1[NAMA])</f>
        <v>Dispenser polar MN 305 (F)</v>
      </c>
      <c r="M791" s="91">
        <f>LOOKUP(biasa2[[#This Row],[NO]],biasa1[NO],biasa1[JUMLAH])</f>
        <v>3</v>
      </c>
      <c r="N791" s="91" t="str">
        <f>LOOKUP(biasa2[[#This Row],[NO]],biasa1[NO],biasa1[SATUAN])</f>
        <v>48 ls</v>
      </c>
    </row>
    <row r="792" spans="1:14" ht="20.100000000000001" customHeight="1">
      <c r="A792" s="87">
        <f>IF(biasa1[[#This Row],[JUMLAH]]&gt;0,COUNT(A$3:$A791)+1,"")</f>
        <v>774</v>
      </c>
      <c r="B792" s="88" t="s">
        <v>739</v>
      </c>
      <c r="C792" s="87">
        <f>IF(biasa1[[#This Row],[BARU]]="",biasa1[[#This Row],[JUMLAH AWAL]],biasa1[[#This Row],[BARU]])</f>
        <v>10</v>
      </c>
      <c r="D792" s="87" t="s">
        <v>83</v>
      </c>
      <c r="E792" s="87">
        <v>10</v>
      </c>
      <c r="F792" s="87"/>
      <c r="G7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2" s="90"/>
      <c r="I7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2" s="91">
        <f>LOOKUP(ROW(K792)-ROWS($K$1:$K$3),biasa1[NO])</f>
        <v>789</v>
      </c>
      <c r="L792" s="77" t="str">
        <f>LOOKUP(biasa2[[#This Row],[NO]],biasa1[NO],biasa1[NAMA])</f>
        <v>Dispenser SRM 2066 (faktur)</v>
      </c>
      <c r="M792" s="91">
        <f>LOOKUP(biasa2[[#This Row],[NO]],biasa1[NO],biasa1[JUMLAH])</f>
        <v>2</v>
      </c>
      <c r="N792" s="91" t="str">
        <f>LOOKUP(biasa2[[#This Row],[NO]],biasa1[NO],biasa1[SATUAN])</f>
        <v>24 pc</v>
      </c>
    </row>
    <row r="793" spans="1:14" ht="20.100000000000001" customHeight="1">
      <c r="A793" s="87">
        <f>IF(biasa1[[#This Row],[JUMLAH]]&gt;0,COUNT(A$3:$A792)+1,"")</f>
        <v>775</v>
      </c>
      <c r="B793" s="88" t="s">
        <v>740</v>
      </c>
      <c r="C793" s="87">
        <f>IF(biasa1[[#This Row],[BARU]]="",biasa1[[#This Row],[JUMLAH AWAL]],biasa1[[#This Row],[BARU]])</f>
        <v>1</v>
      </c>
      <c r="D793" s="87" t="s">
        <v>741</v>
      </c>
      <c r="E793" s="87">
        <v>1</v>
      </c>
      <c r="F793" s="87"/>
      <c r="G7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3" s="90"/>
      <c r="I7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3" s="91">
        <f>LOOKUP(ROW(K793)-ROWS($K$1:$K$3),biasa1[NO])</f>
        <v>790</v>
      </c>
      <c r="L793" s="77" t="str">
        <f>LOOKUP(biasa2[[#This Row],[NO]],biasa1[NO],biasa1[NAMA])</f>
        <v>Dispenser SY 9013 (97013) Harry potter</v>
      </c>
      <c r="M793" s="91">
        <f>LOOKUP(biasa2[[#This Row],[NO]],biasa1[NO],biasa1[JUMLAH])</f>
        <v>14</v>
      </c>
      <c r="N793" s="91" t="str">
        <f>LOOKUP(biasa2[[#This Row],[NO]],biasa1[NO],biasa1[SATUAN])</f>
        <v>960 pc</v>
      </c>
    </row>
    <row r="794" spans="1:14" ht="20.100000000000001" customHeight="1">
      <c r="A794" s="87">
        <f>IF(biasa1[[#This Row],[JUMLAH]]&gt;0,COUNT(A$3:$A793)+1,"")</f>
        <v>776</v>
      </c>
      <c r="B794" s="88" t="s">
        <v>742</v>
      </c>
      <c r="C794" s="87">
        <f>IF(biasa1[[#This Row],[BARU]]="",biasa1[[#This Row],[JUMLAH AWAL]],biasa1[[#This Row],[BARU]])</f>
        <v>12</v>
      </c>
      <c r="D794" s="87" t="s">
        <v>188</v>
      </c>
      <c r="E794" s="87">
        <v>12</v>
      </c>
      <c r="F794" s="87"/>
      <c r="G7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4" s="90"/>
      <c r="I7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4" s="91">
        <f>LOOKUP(ROW(K794)-ROWS($K$1:$K$3),biasa1[NO])</f>
        <v>791</v>
      </c>
      <c r="L794" s="77" t="str">
        <f>LOOKUP(biasa2[[#This Row],[NO]],biasa1[NO],biasa1[NAMA])</f>
        <v>Dispenser Tape TZ 52048</v>
      </c>
      <c r="M794" s="91">
        <f>LOOKUP(biasa2[[#This Row],[NO]],biasa1[NO],biasa1[JUMLAH])</f>
        <v>6</v>
      </c>
      <c r="N794" s="91">
        <f>LOOKUP(biasa2[[#This Row],[NO]],biasa1[NO],biasa1[SATUAN])</f>
        <v>72</v>
      </c>
    </row>
    <row r="795" spans="1:14" ht="20.100000000000001" customHeight="1">
      <c r="A795" s="87">
        <f>IF(biasa1[[#This Row],[JUMLAH]]&gt;0,COUNT(A$3:$A794)+1,"")</f>
        <v>777</v>
      </c>
      <c r="B795" s="88" t="s">
        <v>743</v>
      </c>
      <c r="C795" s="87">
        <f>IF(biasa1[[#This Row],[BARU]]="",biasa1[[#This Row],[JUMLAH AWAL]],biasa1[[#This Row],[BARU]])</f>
        <v>3</v>
      </c>
      <c r="D795" s="87" t="s">
        <v>83</v>
      </c>
      <c r="E795" s="87">
        <v>3</v>
      </c>
      <c r="F795" s="87"/>
      <c r="G7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5" s="90"/>
      <c r="I7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5" s="91">
        <f>LOOKUP(ROW(K795)-ROWS($K$1:$K$3),biasa1[NO])</f>
        <v>792</v>
      </c>
      <c r="L795" s="77" t="str">
        <f>LOOKUP(biasa2[[#This Row],[NO]],biasa1[NO],biasa1[NAMA])</f>
        <v>Dispenser Tape Vanco Di 32</v>
      </c>
      <c r="M795" s="91">
        <f>LOOKUP(biasa2[[#This Row],[NO]],biasa1[NO],biasa1[JUMLAH])</f>
        <v>1</v>
      </c>
      <c r="N795" s="91" t="str">
        <f>LOOKUP(biasa2[[#This Row],[NO]],biasa1[NO],biasa1[SATUAN])</f>
        <v>24 pc</v>
      </c>
    </row>
    <row r="796" spans="1:14" ht="20.100000000000001" customHeight="1">
      <c r="A796" s="87">
        <f>IF(biasa1[[#This Row],[JUMLAH]]&gt;0,COUNT(A$3:$A795)+1,"")</f>
        <v>778</v>
      </c>
      <c r="B796" s="88" t="s">
        <v>744</v>
      </c>
      <c r="C796" s="87">
        <f>IF(biasa1[[#This Row],[BARU]]="",biasa1[[#This Row],[JUMLAH AWAL]],biasa1[[#This Row],[BARU]])</f>
        <v>7</v>
      </c>
      <c r="D796" s="87" t="s">
        <v>745</v>
      </c>
      <c r="E796" s="87">
        <v>7</v>
      </c>
      <c r="F796" s="87"/>
      <c r="G7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6" s="90"/>
      <c r="I7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6" s="91">
        <f>LOOKUP(ROW(K796)-ROWS($K$1:$K$3),biasa1[NO])</f>
        <v>793</v>
      </c>
      <c r="L796" s="77" t="str">
        <f>LOOKUP(biasa2[[#This Row],[NO]],biasa1[NO],biasa1[NAMA])</f>
        <v>Dispenser TF 100</v>
      </c>
      <c r="M796" s="91">
        <f>LOOKUP(biasa2[[#This Row],[NO]],biasa1[NO],biasa1[JUMLAH])</f>
        <v>2</v>
      </c>
      <c r="N796" s="91">
        <f>LOOKUP(biasa2[[#This Row],[NO]],biasa1[NO],biasa1[SATUAN])</f>
        <v>24</v>
      </c>
    </row>
    <row r="797" spans="1:14" ht="20.100000000000001" customHeight="1">
      <c r="A797" s="87">
        <f>IF(biasa1[[#This Row],[JUMLAH]]&gt;0,COUNT(A$3:$A796)+1,"")</f>
        <v>779</v>
      </c>
      <c r="B797" s="88" t="s">
        <v>746</v>
      </c>
      <c r="C797" s="87">
        <f>IF(biasa1[[#This Row],[BARU]]="",biasa1[[#This Row],[JUMLAH AWAL]],biasa1[[#This Row],[BARU]])</f>
        <v>1</v>
      </c>
      <c r="D797" s="87">
        <v>400</v>
      </c>
      <c r="E797" s="87">
        <v>1</v>
      </c>
      <c r="F797" s="87"/>
      <c r="G7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7" s="90"/>
      <c r="I7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7" s="91">
        <f>LOOKUP(ROW(K797)-ROWS($K$1:$K$3),biasa1[NO])</f>
        <v>794</v>
      </c>
      <c r="L797" s="77" t="str">
        <f>LOOKUP(biasa2[[#This Row],[NO]],biasa1[NO],biasa1[NAMA])</f>
        <v>Dispenser Topla 801</v>
      </c>
      <c r="M797" s="91">
        <f>LOOKUP(biasa2[[#This Row],[NO]],biasa1[NO],biasa1[JUMLAH])</f>
        <v>4</v>
      </c>
      <c r="N797" s="91" t="str">
        <f>LOOKUP(biasa2[[#This Row],[NO]],biasa1[NO],biasa1[SATUAN])</f>
        <v>24 pc</v>
      </c>
    </row>
    <row r="798" spans="1:14" ht="20.100000000000001" customHeight="1">
      <c r="A798" s="87">
        <f>IF(biasa1[[#This Row],[JUMLAH]]&gt;0,COUNT(A$3:$A797)+1,"")</f>
        <v>780</v>
      </c>
      <c r="B798" s="88" t="s">
        <v>747</v>
      </c>
      <c r="C798" s="87">
        <f>IF(biasa1[[#This Row],[BARU]]="",biasa1[[#This Row],[JUMLAH AWAL]],biasa1[[#This Row],[BARU]])</f>
        <v>4</v>
      </c>
      <c r="D798" s="87" t="s">
        <v>748</v>
      </c>
      <c r="E798" s="87">
        <v>4</v>
      </c>
      <c r="F798" s="87"/>
      <c r="G7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8" s="90"/>
      <c r="I7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8" s="91">
        <f>LOOKUP(ROW(K798)-ROWS($K$1:$K$3),biasa1[NO])</f>
        <v>795</v>
      </c>
      <c r="L798" s="77" t="str">
        <f>LOOKUP(biasa2[[#This Row],[NO]],biasa1[NO],biasa1[NAMA])</f>
        <v>Dispenser Topla 805</v>
      </c>
      <c r="M798" s="91">
        <f>LOOKUP(biasa2[[#This Row],[NO]],biasa1[NO],biasa1[JUMLAH])</f>
        <v>3</v>
      </c>
      <c r="N798" s="91" t="str">
        <f>LOOKUP(biasa2[[#This Row],[NO]],biasa1[NO],biasa1[SATUAN])</f>
        <v>36 pc</v>
      </c>
    </row>
    <row r="799" spans="1:14" ht="20.100000000000001" customHeight="1">
      <c r="A799" s="87">
        <f>IF(biasa1[[#This Row],[JUMLAH]]&gt;0,COUNT(A$3:$A798)+1,"")</f>
        <v>781</v>
      </c>
      <c r="B799" s="88" t="s">
        <v>749</v>
      </c>
      <c r="C799" s="87">
        <f>IF(biasa1[[#This Row],[BARU]]="",biasa1[[#This Row],[JUMLAH AWAL]],biasa1[[#This Row],[BARU]])</f>
        <v>10</v>
      </c>
      <c r="D799" s="87" t="s">
        <v>699</v>
      </c>
      <c r="E799" s="87">
        <v>10</v>
      </c>
      <c r="F799" s="87"/>
      <c r="G7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9" s="90"/>
      <c r="I7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9" s="91">
        <f>LOOKUP(ROW(K799)-ROWS($K$1:$K$3),biasa1[NO])</f>
        <v>796</v>
      </c>
      <c r="L799" s="77" t="str">
        <f>LOOKUP(biasa2[[#This Row],[NO]],biasa1[NO],biasa1[NAMA])</f>
        <v>Dispenser Van Art 20030</v>
      </c>
      <c r="M799" s="91">
        <f>LOOKUP(biasa2[[#This Row],[NO]],biasa1[NO],biasa1[JUMLAH])</f>
        <v>1</v>
      </c>
      <c r="N799" s="91" t="str">
        <f>LOOKUP(biasa2[[#This Row],[NO]],biasa1[NO],biasa1[SATUAN])</f>
        <v>24 pc</v>
      </c>
    </row>
    <row r="800" spans="1:14" ht="20.100000000000001" customHeight="1">
      <c r="A800" s="87">
        <f>IF(biasa1[[#This Row],[JUMLAH]]&gt;0,COUNT(A$3:$A799)+1,"")</f>
        <v>782</v>
      </c>
      <c r="B800" s="88" t="s">
        <v>750</v>
      </c>
      <c r="C800" s="87">
        <f>IF(biasa1[[#This Row],[BARU]]="",biasa1[[#This Row],[JUMLAH AWAL]],biasa1[[#This Row],[BARU]])</f>
        <v>1</v>
      </c>
      <c r="D800" s="87" t="s">
        <v>751</v>
      </c>
      <c r="E800" s="87">
        <v>1</v>
      </c>
      <c r="F800" s="87"/>
      <c r="G8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0" s="90"/>
      <c r="I8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0" s="91">
        <f>LOOKUP(ROW(K800)-ROWS($K$1:$K$3),biasa1[NO])</f>
        <v>797</v>
      </c>
      <c r="L800" s="77" t="str">
        <f>LOOKUP(biasa2[[#This Row],[NO]],biasa1[NO],biasa1[NAMA])</f>
        <v>Document bag File F 001</v>
      </c>
      <c r="M800" s="91">
        <f>LOOKUP(biasa2[[#This Row],[NO]],biasa1[NO],biasa1[JUMLAH])</f>
        <v>3</v>
      </c>
      <c r="N800" s="91" t="str">
        <f>LOOKUP(biasa2[[#This Row],[NO]],biasa1[NO],biasa1[SATUAN])</f>
        <v>480 pc</v>
      </c>
    </row>
    <row r="801" spans="1:14" ht="20.100000000000001" customHeight="1">
      <c r="A801" s="89">
        <f>IF(biasa1[[#This Row],[JUMLAH]]&gt;0,COUNT(A$3:$A800)+1,"")</f>
        <v>783</v>
      </c>
      <c r="B801" s="92" t="s">
        <v>752</v>
      </c>
      <c r="C801" s="89">
        <f>IF(biasa1[[#This Row],[BARU]]="",biasa1[[#This Row],[JUMLAH AWAL]],biasa1[[#This Row],[BARU]])</f>
        <v>10</v>
      </c>
      <c r="D801" s="87" t="s">
        <v>753</v>
      </c>
      <c r="E801" s="89">
        <v>10</v>
      </c>
      <c r="F801" s="87"/>
      <c r="G8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1" s="90"/>
      <c r="I8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1" s="91">
        <f>LOOKUP(ROW(K801)-ROWS($K$1:$K$3),biasa1[NO])</f>
        <v>798</v>
      </c>
      <c r="L801" s="77" t="str">
        <f>LOOKUP(biasa2[[#This Row],[NO]],biasa1[NO],biasa1[NAMA])</f>
        <v>Dok CHp 20 Florecion/ YOEKER</v>
      </c>
      <c r="M801" s="91">
        <f>LOOKUP(biasa2[[#This Row],[NO]],biasa1[NO],biasa1[JUMLAH])</f>
        <v>12</v>
      </c>
      <c r="N801" s="91" t="str">
        <f>LOOKUP(biasa2[[#This Row],[NO]],biasa1[NO],biasa1[SATUAN])</f>
        <v>10 ls</v>
      </c>
    </row>
    <row r="802" spans="1:14" ht="20.100000000000001" customHeight="1">
      <c r="A802" s="87">
        <f>IF(biasa1[[#This Row],[JUMLAH]]&gt;0,COUNT(A$3:$A801)+1,"")</f>
        <v>784</v>
      </c>
      <c r="B802" s="88" t="s">
        <v>754</v>
      </c>
      <c r="C802" s="87">
        <f>IF(biasa1[[#This Row],[BARU]]="",biasa1[[#This Row],[JUMLAH AWAL]],biasa1[[#This Row],[BARU]])</f>
        <v>44</v>
      </c>
      <c r="D802" s="87" t="s">
        <v>748</v>
      </c>
      <c r="E802" s="87">
        <v>44</v>
      </c>
      <c r="F802" s="87"/>
      <c r="G8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2" s="90"/>
      <c r="I8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2" s="91">
        <f>LOOKUP(ROW(K802)-ROWS($K$1:$K$3),biasa1[NO])</f>
        <v>799</v>
      </c>
      <c r="L802" s="77" t="str">
        <f>LOOKUP(biasa2[[#This Row],[NO]],biasa1[NO],biasa1[NAMA])</f>
        <v>Dok CHp 60 Florecion/ YOEKER</v>
      </c>
      <c r="M802" s="91">
        <f>LOOKUP(biasa2[[#This Row],[NO]],biasa1[NO],biasa1[JUMLAH])</f>
        <v>10</v>
      </c>
      <c r="N802" s="91" t="str">
        <f>LOOKUP(biasa2[[#This Row],[NO]],biasa1[NO],biasa1[SATUAN])</f>
        <v>10 ls</v>
      </c>
    </row>
    <row r="803" spans="1:14" ht="20.100000000000001" customHeight="1">
      <c r="A803" s="87">
        <f>IF(biasa1[[#This Row],[JUMLAH]]&gt;0,COUNT(A$3:$A802)+1,"")</f>
        <v>785</v>
      </c>
      <c r="B803" s="88" t="s">
        <v>755</v>
      </c>
      <c r="C803" s="87">
        <f>IF(biasa1[[#This Row],[BARU]]="",biasa1[[#This Row],[JUMLAH AWAL]],biasa1[[#This Row],[BARU]])</f>
        <v>2</v>
      </c>
      <c r="D803" s="87" t="s">
        <v>5</v>
      </c>
      <c r="E803" s="87">
        <v>2</v>
      </c>
      <c r="F803" s="87"/>
      <c r="G8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3" s="90"/>
      <c r="I8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3" s="91">
        <f>LOOKUP(ROW(K803)-ROWS($K$1:$K$3),biasa1[NO])</f>
        <v>800</v>
      </c>
      <c r="L803" s="77" t="str">
        <f>LOOKUP(biasa2[[#This Row],[NO]],biasa1[NO],biasa1[NAMA])</f>
        <v>Dok keeper HD 52</v>
      </c>
      <c r="M803" s="91">
        <f>LOOKUP(biasa2[[#This Row],[NO]],biasa1[NO],biasa1[JUMLAH])</f>
        <v>1</v>
      </c>
      <c r="N803" s="91" t="str">
        <f>LOOKUP(biasa2[[#This Row],[NO]],biasa1[NO],biasa1[SATUAN])</f>
        <v>8 ls</v>
      </c>
    </row>
    <row r="804" spans="1:14" ht="20.100000000000001" customHeight="1">
      <c r="A804" s="87">
        <f>IF(biasa1[[#This Row],[JUMLAH]]&gt;0,COUNT(A$3:$A803)+1,"")</f>
        <v>786</v>
      </c>
      <c r="B804" s="88" t="s">
        <v>756</v>
      </c>
      <c r="C804" s="87">
        <f>IF(biasa1[[#This Row],[BARU]]="",biasa1[[#This Row],[JUMLAH AWAL]],biasa1[[#This Row],[BARU]])</f>
        <v>5</v>
      </c>
      <c r="D804" s="87" t="s">
        <v>757</v>
      </c>
      <c r="E804" s="87">
        <v>5</v>
      </c>
      <c r="F804" s="87"/>
      <c r="G8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4" s="90"/>
      <c r="I8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4" s="91">
        <f>LOOKUP(ROW(K804)-ROWS($K$1:$K$3),biasa1[NO])</f>
        <v>801</v>
      </c>
      <c r="L804" s="77" t="str">
        <f>LOOKUP(biasa2[[#This Row],[NO]],biasa1[NO],biasa1[NAMA])</f>
        <v>Dok keeper microtop KT 340H</v>
      </c>
      <c r="M804" s="91">
        <f>LOOKUP(biasa2[[#This Row],[NO]],biasa1[NO],biasa1[JUMLAH])</f>
        <v>5</v>
      </c>
      <c r="N804" s="91" t="str">
        <f>LOOKUP(biasa2[[#This Row],[NO]],biasa1[NO],biasa1[SATUAN])</f>
        <v>180 pc</v>
      </c>
    </row>
    <row r="805" spans="1:14" ht="20.100000000000001" customHeight="1">
      <c r="A805" s="87">
        <f>IF(biasa1[[#This Row],[JUMLAH]]&gt;0,COUNT(A$3:$A804)+1,"")</f>
        <v>787</v>
      </c>
      <c r="B805" s="88" t="s">
        <v>758</v>
      </c>
      <c r="C805" s="87">
        <f>IF(biasa1[[#This Row],[BARU]]="",biasa1[[#This Row],[JUMLAH AWAL]],biasa1[[#This Row],[BARU]])</f>
        <v>14</v>
      </c>
      <c r="D805" s="87" t="s">
        <v>759</v>
      </c>
      <c r="E805" s="87">
        <v>14</v>
      </c>
      <c r="F805" s="87"/>
      <c r="G8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5" s="90"/>
      <c r="I8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5" s="91">
        <f>LOOKUP(ROW(K805)-ROWS($K$1:$K$3),biasa1[NO])</f>
        <v>802</v>
      </c>
      <c r="L805" s="77" t="str">
        <f>LOOKUP(biasa2[[#This Row],[NO]],biasa1[NO],biasa1[NAMA])</f>
        <v>Dok Ret Diplomat</v>
      </c>
      <c r="M805" s="91">
        <f>LOOKUP(biasa2[[#This Row],[NO]],biasa1[NO],biasa1[JUMLAH])</f>
        <v>3</v>
      </c>
      <c r="N805" s="91" t="str">
        <f>LOOKUP(biasa2[[#This Row],[NO]],biasa1[NO],biasa1[SATUAN])</f>
        <v>5 ls</v>
      </c>
    </row>
    <row r="806" spans="1:14" ht="20.100000000000001" customHeight="1">
      <c r="A806" s="87">
        <f>IF(biasa1[[#This Row],[JUMLAH]]&gt;0,COUNT(A$3:$A805)+1,"")</f>
        <v>788</v>
      </c>
      <c r="B806" s="88" t="s">
        <v>760</v>
      </c>
      <c r="C806" s="87">
        <f>IF(biasa1[[#This Row],[BARU]]="",biasa1[[#This Row],[JUMLAH AWAL]],biasa1[[#This Row],[BARU]])</f>
        <v>3</v>
      </c>
      <c r="D806" s="87" t="s">
        <v>139</v>
      </c>
      <c r="E806" s="87">
        <v>3</v>
      </c>
      <c r="F806" s="87"/>
      <c r="G8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6" s="90"/>
      <c r="I8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6" s="91">
        <f>LOOKUP(ROW(K806)-ROWS($K$1:$K$3),biasa1[NO])</f>
        <v>803</v>
      </c>
      <c r="L806" s="77" t="str">
        <f>LOOKUP(biasa2[[#This Row],[NO]],biasa1[NO],biasa1[NAMA])</f>
        <v>Dok Ret optima</v>
      </c>
      <c r="M806" s="91">
        <f>LOOKUP(biasa2[[#This Row],[NO]],biasa1[NO],biasa1[JUMLAH])</f>
        <v>6</v>
      </c>
      <c r="N806" s="91" t="str">
        <f>LOOKUP(biasa2[[#This Row],[NO]],biasa1[NO],biasa1[SATUAN])</f>
        <v>5 ls</v>
      </c>
    </row>
    <row r="807" spans="1:14" ht="20.100000000000001" customHeight="1">
      <c r="A807" s="87">
        <f>IF(biasa1[[#This Row],[JUMLAH]]&gt;0,COUNT(A$3:$A806)+1,"")</f>
        <v>789</v>
      </c>
      <c r="B807" s="88" t="s">
        <v>761</v>
      </c>
      <c r="C807" s="87">
        <f>IF(biasa1[[#This Row],[BARU]]="",biasa1[[#This Row],[JUMLAH AWAL]],biasa1[[#This Row],[BARU]])</f>
        <v>2</v>
      </c>
      <c r="D807" s="87" t="s">
        <v>759</v>
      </c>
      <c r="E807" s="87">
        <v>2</v>
      </c>
      <c r="F807" s="87"/>
      <c r="G8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7" s="90"/>
      <c r="I8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7" s="91">
        <f>LOOKUP(ROW(K807)-ROWS($K$1:$K$3),biasa1[NO])</f>
        <v>804</v>
      </c>
      <c r="L807" s="77" t="str">
        <f>LOOKUP(biasa2[[#This Row],[NO]],biasa1[NO],biasa1[NAMA])</f>
        <v>Dokumen keeper HD 50</v>
      </c>
      <c r="M807" s="91">
        <f>LOOKUP(biasa2[[#This Row],[NO]],biasa1[NO],biasa1[JUMLAH])</f>
        <v>1</v>
      </c>
      <c r="N807" s="91" t="str">
        <f>LOOKUP(biasa2[[#This Row],[NO]],biasa1[NO],biasa1[SATUAN])</f>
        <v>8 ls</v>
      </c>
    </row>
    <row r="808" spans="1:14" ht="20.100000000000001" customHeight="1">
      <c r="A808" s="87">
        <f>IF(biasa1[[#This Row],[JUMLAH]]&gt;0,COUNT(A$3:$A807)+1,"")</f>
        <v>790</v>
      </c>
      <c r="B808" s="88" t="s">
        <v>762</v>
      </c>
      <c r="C808" s="87">
        <f>IF(biasa1[[#This Row],[BARU]]="",biasa1[[#This Row],[JUMLAH AWAL]],biasa1[[#This Row],[BARU]])</f>
        <v>14</v>
      </c>
      <c r="D808" s="87" t="s">
        <v>184</v>
      </c>
      <c r="E808" s="87">
        <v>14</v>
      </c>
      <c r="F808" s="87"/>
      <c r="G8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8" s="90"/>
      <c r="I8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8" s="91">
        <f>LOOKUP(ROW(K808)-ROWS($K$1:$K$3),biasa1[NO])</f>
        <v>805</v>
      </c>
      <c r="L808" s="77" t="str">
        <f>LOOKUP(biasa2[[#This Row],[NO]],biasa1[NO],biasa1[NAMA])</f>
        <v xml:space="preserve">Dokumen microtop KT 320 </v>
      </c>
      <c r="M808" s="91">
        <f>LOOKUP(biasa2[[#This Row],[NO]],biasa1[NO],biasa1[JUMLAH])</f>
        <v>3</v>
      </c>
      <c r="N808" s="91" t="str">
        <f>LOOKUP(biasa2[[#This Row],[NO]],biasa1[NO],biasa1[SATUAN])</f>
        <v>240 pc</v>
      </c>
    </row>
    <row r="809" spans="1:14" ht="20.100000000000001" customHeight="1">
      <c r="A809" s="87">
        <f>IF(biasa1[[#This Row],[JUMLAH]]&gt;0,COUNT(A$3:$A808)+1,"")</f>
        <v>791</v>
      </c>
      <c r="B809" s="88" t="s">
        <v>763</v>
      </c>
      <c r="C809" s="87">
        <f>IF(biasa1[[#This Row],[BARU]]="",biasa1[[#This Row],[JUMLAH AWAL]],biasa1[[#This Row],[BARU]])</f>
        <v>6</v>
      </c>
      <c r="D809" s="87">
        <v>72</v>
      </c>
      <c r="E809" s="87">
        <v>6</v>
      </c>
      <c r="F809" s="87"/>
      <c r="G8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9" s="90"/>
      <c r="I8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9" s="91">
        <f>LOOKUP(ROW(K809)-ROWS($K$1:$K$3),biasa1[NO])</f>
        <v>806</v>
      </c>
      <c r="L809" s="77" t="str">
        <f>LOOKUP(biasa2[[#This Row],[NO]],biasa1[NO],biasa1[NAMA])</f>
        <v>Dokumen UTN 201</v>
      </c>
      <c r="M809" s="91">
        <f>LOOKUP(biasa2[[#This Row],[NO]],biasa1[NO],biasa1[JUMLAH])</f>
        <v>14</v>
      </c>
      <c r="N809" s="91" t="str">
        <f>LOOKUP(biasa2[[#This Row],[NO]],biasa1[NO],biasa1[SATUAN])</f>
        <v>5 ls</v>
      </c>
    </row>
    <row r="810" spans="1:14" ht="20.100000000000001" customHeight="1">
      <c r="A810" s="87">
        <f>IF(biasa1[[#This Row],[JUMLAH]]&gt;0,COUNT(A$3:$A809)+1,"")</f>
        <v>792</v>
      </c>
      <c r="B810" s="88" t="s">
        <v>764</v>
      </c>
      <c r="C810" s="87">
        <f>IF(biasa1[[#This Row],[BARU]]="",biasa1[[#This Row],[JUMLAH AWAL]],biasa1[[#This Row],[BARU]])</f>
        <v>1</v>
      </c>
      <c r="D810" s="87" t="s">
        <v>759</v>
      </c>
      <c r="E810" s="87">
        <v>1</v>
      </c>
      <c r="F810" s="87"/>
      <c r="G8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0" s="90"/>
      <c r="I8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0" s="91">
        <f>LOOKUP(ROW(K810)-ROWS($K$1:$K$3),biasa1[NO])</f>
        <v>807</v>
      </c>
      <c r="L810" s="77" t="str">
        <f>LOOKUP(biasa2[[#This Row],[NO]],biasa1[NO],biasa1[NAMA])</f>
        <v>Double Foam Kojiko 2"</v>
      </c>
      <c r="M810" s="91">
        <f>LOOKUP(biasa2[[#This Row],[NO]],biasa1[NO],biasa1[JUMLAH])</f>
        <v>7</v>
      </c>
      <c r="N810" s="91">
        <f>LOOKUP(biasa2[[#This Row],[NO]],biasa1[NO],biasa1[SATUAN])</f>
        <v>150</v>
      </c>
    </row>
    <row r="811" spans="1:14" ht="20.100000000000001" customHeight="1">
      <c r="A811" s="87">
        <f>IF(biasa1[[#This Row],[JUMLAH]]&gt;0,COUNT(A$3:$A810)+1,"")</f>
        <v>793</v>
      </c>
      <c r="B811" s="88" t="s">
        <v>765</v>
      </c>
      <c r="C811" s="87">
        <f>IF(biasa1[[#This Row],[BARU]]="",biasa1[[#This Row],[JUMLAH AWAL]],biasa1[[#This Row],[BARU]])</f>
        <v>2</v>
      </c>
      <c r="D811" s="87">
        <v>24</v>
      </c>
      <c r="E811" s="87">
        <v>2</v>
      </c>
      <c r="F811" s="87"/>
      <c r="G8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1" s="90"/>
      <c r="I8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1" s="91">
        <f>LOOKUP(ROW(K811)-ROWS($K$1:$K$3),biasa1[NO])</f>
        <v>808</v>
      </c>
      <c r="L811" s="77" t="str">
        <f>LOOKUP(biasa2[[#This Row],[NO]],biasa1[NO],biasa1[NAMA])</f>
        <v>Double Foam polar Sp 015 (4)/ F(3)</v>
      </c>
      <c r="M811" s="91">
        <f>LOOKUP(biasa2[[#This Row],[NO]],biasa1[NO],biasa1[JUMLAH])</f>
        <v>7</v>
      </c>
      <c r="N811" s="91" t="str">
        <f>LOOKUP(biasa2[[#This Row],[NO]],biasa1[NO],biasa1[SATUAN])</f>
        <v>36 box</v>
      </c>
    </row>
    <row r="812" spans="1:14" ht="20.100000000000001" customHeight="1">
      <c r="A812" s="87">
        <f>IF(biasa1[[#This Row],[JUMLAH]]&gt;0,COUNT(A$3:$A811)+1,"")</f>
        <v>794</v>
      </c>
      <c r="B812" s="88" t="s">
        <v>766</v>
      </c>
      <c r="C812" s="87">
        <f>IF(biasa1[[#This Row],[BARU]]="",biasa1[[#This Row],[JUMLAH AWAL]],biasa1[[#This Row],[BARU]])</f>
        <v>4</v>
      </c>
      <c r="D812" s="87" t="s">
        <v>759</v>
      </c>
      <c r="E812" s="87">
        <v>4</v>
      </c>
      <c r="F812" s="87"/>
      <c r="G8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2" s="90"/>
      <c r="I8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2" s="91">
        <f>LOOKUP(ROW(K812)-ROWS($K$1:$K$3),biasa1[NO])</f>
        <v>809</v>
      </c>
      <c r="L812" s="77" t="str">
        <f>LOOKUP(biasa2[[#This Row],[NO]],biasa1[NO],biasa1[NAMA])</f>
        <v>Double Foam polar Sp 016 (2)/ F(5)</v>
      </c>
      <c r="M812" s="91">
        <f>LOOKUP(biasa2[[#This Row],[NO]],biasa1[NO],biasa1[JUMLAH])</f>
        <v>7</v>
      </c>
      <c r="N812" s="91" t="str">
        <f>LOOKUP(biasa2[[#This Row],[NO]],biasa1[NO],biasa1[SATUAN])</f>
        <v>36 box</v>
      </c>
    </row>
    <row r="813" spans="1:14" ht="20.100000000000001" customHeight="1">
      <c r="A813" s="87">
        <f>IF(biasa1[[#This Row],[JUMLAH]]&gt;0,COUNT(A$3:$A812)+1,"")</f>
        <v>795</v>
      </c>
      <c r="B813" s="88" t="s">
        <v>767</v>
      </c>
      <c r="C813" s="87">
        <f>IF(biasa1[[#This Row],[BARU]]="",biasa1[[#This Row],[JUMLAH AWAL]],biasa1[[#This Row],[BARU]])</f>
        <v>3</v>
      </c>
      <c r="D813" s="87" t="s">
        <v>191</v>
      </c>
      <c r="E813" s="87">
        <v>3</v>
      </c>
      <c r="F813" s="87"/>
      <c r="G8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3" s="90"/>
      <c r="I8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3" s="91">
        <f>LOOKUP(ROW(K813)-ROWS($K$1:$K$3),biasa1[NO])</f>
        <v>810</v>
      </c>
      <c r="L813" s="77" t="str">
        <f>LOOKUP(biasa2[[#This Row],[NO]],biasa1[NO],biasa1[NAMA])</f>
        <v>Double Foam polar Sp 017 (F)</v>
      </c>
      <c r="M813" s="91">
        <f>LOOKUP(biasa2[[#This Row],[NO]],biasa1[NO],biasa1[JUMLAH])</f>
        <v>1</v>
      </c>
      <c r="N813" s="91" t="str">
        <f>LOOKUP(biasa2[[#This Row],[NO]],biasa1[NO],biasa1[SATUAN])</f>
        <v>36 box</v>
      </c>
    </row>
    <row r="814" spans="1:14" ht="20.100000000000001" customHeight="1">
      <c r="A814" s="87">
        <f>IF(biasa1[[#This Row],[JUMLAH]]&gt;0,COUNT(A$3:$A813)+1,"")</f>
        <v>796</v>
      </c>
      <c r="B814" s="88" t="s">
        <v>768</v>
      </c>
      <c r="C814" s="87">
        <f>IF(biasa1[[#This Row],[BARU]]="",biasa1[[#This Row],[JUMLAH AWAL]],biasa1[[#This Row],[BARU]])</f>
        <v>1</v>
      </c>
      <c r="D814" s="87" t="s">
        <v>759</v>
      </c>
      <c r="E814" s="87">
        <v>1</v>
      </c>
      <c r="F814" s="87"/>
      <c r="G8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4" s="90"/>
      <c r="I8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4" s="91">
        <f>LOOKUP(ROW(K814)-ROWS($K$1:$K$3),biasa1[NO])</f>
        <v>811</v>
      </c>
      <c r="L814" s="77" t="str">
        <f>LOOKUP(biasa2[[#This Row],[NO]],biasa1[NO],biasa1[NAMA])</f>
        <v>Double Tape Nippon 1 Hj</v>
      </c>
      <c r="M814" s="91">
        <f>LOOKUP(biasa2[[#This Row],[NO]],biasa1[NO],biasa1[JUMLAH])</f>
        <v>93</v>
      </c>
      <c r="N814" s="91">
        <f>LOOKUP(biasa2[[#This Row],[NO]],biasa1[NO],biasa1[SATUAN])</f>
        <v>150</v>
      </c>
    </row>
    <row r="815" spans="1:14" ht="20.100000000000001" customHeight="1">
      <c r="A815" s="87">
        <f>IF(biasa1[[#This Row],[JUMLAH]]&gt;0,COUNT(A$3:$A814)+1,"")</f>
        <v>797</v>
      </c>
      <c r="B815" s="88" t="s">
        <v>769</v>
      </c>
      <c r="C815" s="87">
        <f>IF(biasa1[[#This Row],[BARU]]="",biasa1[[#This Row],[JUMLAH AWAL]],biasa1[[#This Row],[BARU]])</f>
        <v>3</v>
      </c>
      <c r="D815" s="87" t="s">
        <v>230</v>
      </c>
      <c r="E815" s="87">
        <v>3</v>
      </c>
      <c r="F815" s="87"/>
      <c r="G8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5" s="90"/>
      <c r="I8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5" s="91">
        <f>LOOKUP(ROW(K815)-ROWS($K$1:$K$3),biasa1[NO])</f>
        <v>812</v>
      </c>
      <c r="L815" s="77" t="str">
        <f>LOOKUP(biasa2[[#This Row],[NO]],biasa1[NO],biasa1[NAMA])</f>
        <v>Drawing Board 2 muka DS 20x30 K</v>
      </c>
      <c r="M815" s="91">
        <f>LOOKUP(biasa2[[#This Row],[NO]],biasa1[NO],biasa1[JUMLAH])</f>
        <v>2</v>
      </c>
      <c r="N815" s="91" t="str">
        <f>LOOKUP(biasa2[[#This Row],[NO]],biasa1[NO],biasa1[SATUAN])</f>
        <v>72 pc</v>
      </c>
    </row>
    <row r="816" spans="1:14" ht="20.100000000000001" customHeight="1">
      <c r="A816" s="87">
        <f>IF(biasa1[[#This Row],[JUMLAH]]&gt;0,COUNT(A$3:$A815)+1,"")</f>
        <v>798</v>
      </c>
      <c r="B816" s="88" t="s">
        <v>770</v>
      </c>
      <c r="C816" s="87">
        <f>IF(biasa1[[#This Row],[BARU]]="",biasa1[[#This Row],[JUMLAH AWAL]],biasa1[[#This Row],[BARU]])</f>
        <v>12</v>
      </c>
      <c r="D816" s="87" t="s">
        <v>172</v>
      </c>
      <c r="E816" s="87">
        <v>12</v>
      </c>
      <c r="F816" s="87"/>
      <c r="G8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6" s="90"/>
      <c r="I8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6" s="91">
        <f>LOOKUP(ROW(K816)-ROWS($K$1:$K$3),biasa1[NO])</f>
        <v>813</v>
      </c>
      <c r="L816" s="77" t="str">
        <f>LOOKUP(biasa2[[#This Row],[NO]],biasa1[NO],biasa1[NAMA])</f>
        <v>Drawing Board 2 muka DS 25x35 K</v>
      </c>
      <c r="M816" s="91">
        <f>LOOKUP(biasa2[[#This Row],[NO]],biasa1[NO],biasa1[JUMLAH])</f>
        <v>2</v>
      </c>
      <c r="N816" s="91" t="str">
        <f>LOOKUP(biasa2[[#This Row],[NO]],biasa1[NO],biasa1[SATUAN])</f>
        <v>60 pc</v>
      </c>
    </row>
    <row r="817" spans="1:14" ht="20.100000000000001" customHeight="1">
      <c r="A817" s="87">
        <f>IF(biasa1[[#This Row],[JUMLAH]]&gt;0,COUNT(A$3:$A816)+1,"")</f>
        <v>799</v>
      </c>
      <c r="B817" s="88" t="s">
        <v>771</v>
      </c>
      <c r="C817" s="87">
        <f>IF(biasa1[[#This Row],[BARU]]="",biasa1[[#This Row],[JUMLAH AWAL]],biasa1[[#This Row],[BARU]])</f>
        <v>10</v>
      </c>
      <c r="D817" s="87" t="s">
        <v>172</v>
      </c>
      <c r="E817" s="87">
        <v>10</v>
      </c>
      <c r="F817" s="87"/>
      <c r="G8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7" s="90"/>
      <c r="I8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7" s="91">
        <f>LOOKUP(ROW(K817)-ROWS($K$1:$K$3),biasa1[NO])</f>
        <v>814</v>
      </c>
      <c r="L817" s="77" t="str">
        <f>LOOKUP(biasa2[[#This Row],[NO]],biasa1[NO],biasa1[NAMA])</f>
        <v>Drawing board B TS 216</v>
      </c>
      <c r="M817" s="91">
        <f>LOOKUP(biasa2[[#This Row],[NO]],biasa1[NO],biasa1[JUMLAH])</f>
        <v>1</v>
      </c>
      <c r="N817" s="91" t="str">
        <f>LOOKUP(biasa2[[#This Row],[NO]],biasa1[NO],biasa1[SATUAN])</f>
        <v>8 ls</v>
      </c>
    </row>
    <row r="818" spans="1:14" ht="20.100000000000001" customHeight="1">
      <c r="A818" s="87">
        <f>IF(biasa1[[#This Row],[JUMLAH]]&gt;0,COUNT(A$3:$A817)+1,"")</f>
        <v>800</v>
      </c>
      <c r="B818" s="88" t="s">
        <v>772</v>
      </c>
      <c r="C818" s="87">
        <f>IF(biasa1[[#This Row],[BARU]]="",biasa1[[#This Row],[JUMLAH AWAL]],biasa1[[#This Row],[BARU]])</f>
        <v>1</v>
      </c>
      <c r="D818" s="87" t="s">
        <v>652</v>
      </c>
      <c r="E818" s="87">
        <v>1</v>
      </c>
      <c r="F818" s="87"/>
      <c r="G8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8" s="90"/>
      <c r="I8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8" s="91">
        <f>LOOKUP(ROW(K818)-ROWS($K$1:$K$3),biasa1[NO])</f>
        <v>815</v>
      </c>
      <c r="L818" s="77" t="str">
        <f>LOOKUP(biasa2[[#This Row],[NO]],biasa1[NO],biasa1[NAMA])</f>
        <v>Drawing Board Fancy Kecil FD-057</v>
      </c>
      <c r="M818" s="91">
        <f>LOOKUP(biasa2[[#This Row],[NO]],biasa1[NO],biasa1[JUMLAH])</f>
        <v>26</v>
      </c>
      <c r="N818" s="91" t="str">
        <f>LOOKUP(biasa2[[#This Row],[NO]],biasa1[NO],biasa1[SATUAN])</f>
        <v>96 pc</v>
      </c>
    </row>
    <row r="819" spans="1:14" ht="20.100000000000001" customHeight="1">
      <c r="A819" s="87">
        <f>IF(biasa1[[#This Row],[JUMLAH]]&gt;0,COUNT(A$3:$A818)+1,"")</f>
        <v>801</v>
      </c>
      <c r="B819" s="88" t="s">
        <v>773</v>
      </c>
      <c r="C819" s="87">
        <f>IF(biasa1[[#This Row],[BARU]]="",biasa1[[#This Row],[JUMLAH AWAL]],biasa1[[#This Row],[BARU]])</f>
        <v>5</v>
      </c>
      <c r="D819" s="87" t="s">
        <v>190</v>
      </c>
      <c r="E819" s="87">
        <v>5</v>
      </c>
      <c r="F819" s="87"/>
      <c r="G8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9" s="90"/>
      <c r="I8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9" s="91">
        <f>LOOKUP(ROW(K819)-ROWS($K$1:$K$3),biasa1[NO])</f>
        <v>816</v>
      </c>
      <c r="L819" s="77" t="str">
        <f>LOOKUP(biasa2[[#This Row],[NO]],biasa1[NO],biasa1[NAMA])</f>
        <v>Drawing Board Kertas (29x21)</v>
      </c>
      <c r="M819" s="91">
        <f>LOOKUP(biasa2[[#This Row],[NO]],biasa1[NO],biasa1[JUMLAH])</f>
        <v>4</v>
      </c>
      <c r="N819" s="91" t="str">
        <f>LOOKUP(biasa2[[#This Row],[NO]],biasa1[NO],biasa1[SATUAN])</f>
        <v>16 ls</v>
      </c>
    </row>
    <row r="820" spans="1:14" ht="20.100000000000001" customHeight="1">
      <c r="A820" s="87">
        <f>IF(biasa1[[#This Row],[JUMLAH]]&gt;0,COUNT(A$3:$A819)+1,"")</f>
        <v>802</v>
      </c>
      <c r="B820" s="88" t="s">
        <v>774</v>
      </c>
      <c r="C820" s="87">
        <f>IF(biasa1[[#This Row],[BARU]]="",biasa1[[#This Row],[JUMLAH AWAL]],biasa1[[#This Row],[BARU]])</f>
        <v>3</v>
      </c>
      <c r="D820" s="87" t="s">
        <v>775</v>
      </c>
      <c r="E820" s="87">
        <v>3</v>
      </c>
      <c r="F820" s="87"/>
      <c r="G8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0" s="90"/>
      <c r="I8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0" s="91">
        <f>LOOKUP(ROW(K820)-ROWS($K$1:$K$3),biasa1[NO])</f>
        <v>817</v>
      </c>
      <c r="L820" s="77" t="str">
        <f>LOOKUP(biasa2[[#This Row],[NO]],biasa1[NO],biasa1[NAMA])</f>
        <v>Drawing Board Kertas 29x21</v>
      </c>
      <c r="M820" s="91">
        <f>LOOKUP(biasa2[[#This Row],[NO]],biasa1[NO],biasa1[JUMLAH])</f>
        <v>5</v>
      </c>
      <c r="N820" s="91" t="str">
        <f>LOOKUP(biasa2[[#This Row],[NO]],biasa1[NO],biasa1[SATUAN])</f>
        <v>10 ls</v>
      </c>
    </row>
    <row r="821" spans="1:14" ht="20.100000000000001" customHeight="1">
      <c r="A821" s="87">
        <f>IF(biasa1[[#This Row],[JUMLAH]]&gt;0,COUNT(A$3:$A820)+1,"")</f>
        <v>803</v>
      </c>
      <c r="B821" s="88" t="s">
        <v>776</v>
      </c>
      <c r="C821" s="87">
        <f>IF(biasa1[[#This Row],[BARU]]="",biasa1[[#This Row],[JUMLAH AWAL]],biasa1[[#This Row],[BARU]])</f>
        <v>6</v>
      </c>
      <c r="D821" s="87" t="s">
        <v>775</v>
      </c>
      <c r="E821" s="87">
        <v>6</v>
      </c>
      <c r="F821" s="87"/>
      <c r="G8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1" s="90"/>
      <c r="I8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1" s="91">
        <f>LOOKUP(ROW(K821)-ROWS($K$1:$K$3),biasa1[NO])</f>
        <v>818</v>
      </c>
      <c r="L821" s="77" t="str">
        <f>LOOKUP(biasa2[[#This Row],[NO]],biasa1[NO],biasa1[NAMA])</f>
        <v>Drawing Board SH 0902 D/ 20x30</v>
      </c>
      <c r="M821" s="91">
        <f>LOOKUP(biasa2[[#This Row],[NO]],biasa1[NO],biasa1[JUMLAH])</f>
        <v>17</v>
      </c>
      <c r="N821" s="91" t="str">
        <f>LOOKUP(biasa2[[#This Row],[NO]],biasa1[NO],biasa1[SATUAN])</f>
        <v>72 pc</v>
      </c>
    </row>
    <row r="822" spans="1:14" ht="20.100000000000001" customHeight="1">
      <c r="A822" s="87">
        <f>IF(biasa1[[#This Row],[JUMLAH]]&gt;0,COUNT(A$3:$A821)+1,"")</f>
        <v>804</v>
      </c>
      <c r="B822" s="88" t="s">
        <v>2689</v>
      </c>
      <c r="C822" s="87">
        <f>IF(biasa1[[#This Row],[BARU]]="",biasa1[[#This Row],[JUMLAH AWAL]],biasa1[[#This Row],[BARU]])</f>
        <v>1</v>
      </c>
      <c r="D822" s="87" t="s">
        <v>652</v>
      </c>
      <c r="E822" s="87">
        <v>1</v>
      </c>
      <c r="F822" s="87"/>
      <c r="G8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2" s="90"/>
      <c r="I8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2" s="91">
        <f>LOOKUP(ROW(K822)-ROWS($K$1:$K$3),biasa1[NO])</f>
        <v>819</v>
      </c>
      <c r="L822" s="77" t="str">
        <f>LOOKUP(biasa2[[#This Row],[NO]],biasa1[NO],biasa1[NAMA])</f>
        <v>Elevated tray 602</v>
      </c>
      <c r="M822" s="91">
        <f>LOOKUP(biasa2[[#This Row],[NO]],biasa1[NO],biasa1[JUMLAH])</f>
        <v>2</v>
      </c>
      <c r="N822" s="91" t="str">
        <f>LOOKUP(biasa2[[#This Row],[NO]],biasa1[NO],biasa1[SATUAN])</f>
        <v>12 pc</v>
      </c>
    </row>
    <row r="823" spans="1:14" ht="20.100000000000001" customHeight="1">
      <c r="A823" s="87">
        <f>IF(biasa1[[#This Row],[JUMLAH]]&gt;0,COUNT(A$3:$A822)+1,"")</f>
        <v>805</v>
      </c>
      <c r="B823" s="88" t="s">
        <v>2690</v>
      </c>
      <c r="C823" s="87">
        <f>IF(biasa1[[#This Row],[BARU]]="",biasa1[[#This Row],[JUMLAH AWAL]],biasa1[[#This Row],[BARU]])</f>
        <v>3</v>
      </c>
      <c r="D823" s="87" t="s">
        <v>76</v>
      </c>
      <c r="E823" s="87">
        <v>3</v>
      </c>
      <c r="F823" s="87"/>
      <c r="G8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3" s="90"/>
      <c r="I8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3" s="91">
        <f>LOOKUP(ROW(K823)-ROWS($K$1:$K$3),biasa1[NO])</f>
        <v>820</v>
      </c>
      <c r="L823" s="77" t="str">
        <f>LOOKUP(biasa2[[#This Row],[NO]],biasa1[NO],biasa1[NAMA])</f>
        <v>elevated tray microtop 603</v>
      </c>
      <c r="M823" s="91">
        <f>LOOKUP(biasa2[[#This Row],[NO]],biasa1[NO],biasa1[JUMLAH])</f>
        <v>8</v>
      </c>
      <c r="N823" s="91" t="str">
        <f>LOOKUP(biasa2[[#This Row],[NO]],biasa1[NO],biasa1[SATUAN])</f>
        <v>8 pc</v>
      </c>
    </row>
    <row r="824" spans="1:14" ht="20.100000000000001" customHeight="1">
      <c r="A824" s="87">
        <f>IF(biasa1[[#This Row],[JUMLAH]]&gt;0,COUNT(A$3:$A823)+1,"")</f>
        <v>806</v>
      </c>
      <c r="B824" s="88" t="s">
        <v>2691</v>
      </c>
      <c r="C824" s="87">
        <f>IF(biasa1[[#This Row],[BARU]]="",biasa1[[#This Row],[JUMLAH AWAL]],biasa1[[#This Row],[BARU]])</f>
        <v>14</v>
      </c>
      <c r="D824" s="87" t="s">
        <v>775</v>
      </c>
      <c r="E824" s="87">
        <v>14</v>
      </c>
      <c r="F824" s="87"/>
      <c r="G8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4" s="90"/>
      <c r="I8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4" s="91">
        <f>LOOKUP(ROW(K824)-ROWS($K$1:$K$3),biasa1[NO])</f>
        <v>821</v>
      </c>
      <c r="L824" s="77" t="str">
        <f>LOOKUP(biasa2[[#This Row],[NO]],biasa1[NO],biasa1[NAMA])</f>
        <v>Expanding file 5304</v>
      </c>
      <c r="M824" s="91">
        <f>LOOKUP(biasa2[[#This Row],[NO]],biasa1[NO],biasa1[JUMLAH])</f>
        <v>14</v>
      </c>
      <c r="N824" s="91" t="str">
        <f>LOOKUP(biasa2[[#This Row],[NO]],biasa1[NO],biasa1[SATUAN])</f>
        <v>60 pc</v>
      </c>
    </row>
    <row r="825" spans="1:14" ht="20.100000000000001" customHeight="1">
      <c r="A825" s="87">
        <f>IF(biasa1[[#This Row],[JUMLAH]]&gt;0,COUNT(A$3:$A824)+1,"")</f>
        <v>807</v>
      </c>
      <c r="B825" s="88" t="s">
        <v>777</v>
      </c>
      <c r="C825" s="87">
        <f>IF(biasa1[[#This Row],[BARU]]="",biasa1[[#This Row],[JUMLAH AWAL]],biasa1[[#This Row],[BARU]])</f>
        <v>7</v>
      </c>
      <c r="D825" s="87">
        <v>150</v>
      </c>
      <c r="E825" s="87">
        <v>7</v>
      </c>
      <c r="F825" s="87"/>
      <c r="G8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5" s="90"/>
      <c r="I8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5" s="91">
        <f>LOOKUP(ROW(K825)-ROWS($K$1:$K$3),biasa1[NO])</f>
        <v>822</v>
      </c>
      <c r="L825" s="77" t="str">
        <f>LOOKUP(biasa2[[#This Row],[NO]],biasa1[NO],biasa1[NAMA])</f>
        <v>Expanding file 8402</v>
      </c>
      <c r="M825" s="91">
        <f>LOOKUP(biasa2[[#This Row],[NO]],biasa1[NO],biasa1[JUMLAH])</f>
        <v>3</v>
      </c>
      <c r="N825" s="91" t="str">
        <f>LOOKUP(biasa2[[#This Row],[NO]],biasa1[NO],biasa1[SATUAN])</f>
        <v>48 pc</v>
      </c>
    </row>
    <row r="826" spans="1:14" ht="20.100000000000001" customHeight="1">
      <c r="A826" s="87">
        <f>IF(biasa1[[#This Row],[JUMLAH]]&gt;0,COUNT(A$3:$A825)+1,"")</f>
        <v>808</v>
      </c>
      <c r="B826" s="88" t="s">
        <v>778</v>
      </c>
      <c r="C826" s="87">
        <f>IF(biasa1[[#This Row],[BARU]]="",biasa1[[#This Row],[JUMLAH AWAL]],biasa1[[#This Row],[BARU]])</f>
        <v>7</v>
      </c>
      <c r="D826" s="87" t="s">
        <v>105</v>
      </c>
      <c r="E826" s="87">
        <v>7</v>
      </c>
      <c r="F826" s="87"/>
      <c r="G8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6" s="90"/>
      <c r="I8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6" s="91">
        <f>LOOKUP(ROW(K826)-ROWS($K$1:$K$3),biasa1[NO])</f>
        <v>823</v>
      </c>
      <c r="L826" s="77" t="str">
        <f>LOOKUP(biasa2[[#This Row],[NO]],biasa1[NO],biasa1[NAMA])</f>
        <v>Expanding file cute bear</v>
      </c>
      <c r="M826" s="91">
        <f>LOOKUP(biasa2[[#This Row],[NO]],biasa1[NO],biasa1[JUMLAH])</f>
        <v>2</v>
      </c>
      <c r="N826" s="91" t="str">
        <f>LOOKUP(biasa2[[#This Row],[NO]],biasa1[NO],biasa1[SATUAN])</f>
        <v>40 pc</v>
      </c>
    </row>
    <row r="827" spans="1:14" ht="20.100000000000001" customHeight="1">
      <c r="A827" s="87">
        <f>IF(biasa1[[#This Row],[JUMLAH]]&gt;0,COUNT(A$3:$A826)+1,"")</f>
        <v>809</v>
      </c>
      <c r="B827" s="88" t="s">
        <v>779</v>
      </c>
      <c r="C827" s="87">
        <f>IF(biasa1[[#This Row],[BARU]]="",biasa1[[#This Row],[JUMLAH AWAL]],biasa1[[#This Row],[BARU]])</f>
        <v>7</v>
      </c>
      <c r="D827" s="87" t="s">
        <v>105</v>
      </c>
      <c r="E827" s="87">
        <v>7</v>
      </c>
      <c r="F827" s="87"/>
      <c r="G8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7" s="90"/>
      <c r="I8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7" s="91">
        <f>LOOKUP(ROW(K827)-ROWS($K$1:$K$3),biasa1[NO])</f>
        <v>824</v>
      </c>
      <c r="L827" s="77" t="str">
        <f>LOOKUP(biasa2[[#This Row],[NO]],biasa1[NO],biasa1[NAMA])</f>
        <v>Expanding file TZ 2012</v>
      </c>
      <c r="M827" s="91">
        <f>LOOKUP(biasa2[[#This Row],[NO]],biasa1[NO],biasa1[JUMLAH])</f>
        <v>13</v>
      </c>
      <c r="N827" s="91" t="str">
        <f>LOOKUP(biasa2[[#This Row],[NO]],biasa1[NO],biasa1[SATUAN])</f>
        <v>200 pc</v>
      </c>
    </row>
    <row r="828" spans="1:14" ht="20.100000000000001" customHeight="1">
      <c r="A828" s="87">
        <f>IF(biasa1[[#This Row],[JUMLAH]]&gt;0,COUNT(A$3:$A827)+1,"")</f>
        <v>810</v>
      </c>
      <c r="B828" s="88" t="s">
        <v>780</v>
      </c>
      <c r="C828" s="87">
        <f>IF(biasa1[[#This Row],[BARU]]="",biasa1[[#This Row],[JUMLAH AWAL]],biasa1[[#This Row],[BARU]])</f>
        <v>1</v>
      </c>
      <c r="D828" s="87" t="s">
        <v>105</v>
      </c>
      <c r="E828" s="87">
        <v>1</v>
      </c>
      <c r="F828" s="87"/>
      <c r="G8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8" s="90"/>
      <c r="I8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8" s="91">
        <f>LOOKUP(ROW(K828)-ROWS($K$1:$K$3),biasa1[NO])</f>
        <v>825</v>
      </c>
      <c r="L828" s="77" t="str">
        <f>LOOKUP(biasa2[[#This Row],[NO]],biasa1[NO],biasa1[NAMA])</f>
        <v>Expanding file TZ 2016</v>
      </c>
      <c r="M828" s="91">
        <f>LOOKUP(biasa2[[#This Row],[NO]],biasa1[NO],biasa1[JUMLAH])</f>
        <v>4</v>
      </c>
      <c r="N828" s="91" t="str">
        <f>LOOKUP(biasa2[[#This Row],[NO]],biasa1[NO],biasa1[SATUAN])</f>
        <v>200 pc</v>
      </c>
    </row>
    <row r="829" spans="1:14" ht="20.100000000000001" customHeight="1">
      <c r="A829" s="87">
        <f>IF(biasa1[[#This Row],[JUMLAH]]&gt;0,COUNT(A$3:$A828)+1,"")</f>
        <v>811</v>
      </c>
      <c r="B829" s="88" t="s">
        <v>781</v>
      </c>
      <c r="C829" s="87">
        <f>IF(biasa1[[#This Row],[BARU]]="",biasa1[[#This Row],[JUMLAH AWAL]],biasa1[[#This Row],[BARU]])</f>
        <v>93</v>
      </c>
      <c r="D829" s="87">
        <v>150</v>
      </c>
      <c r="E829" s="87">
        <v>93</v>
      </c>
      <c r="F829" s="87"/>
      <c r="G8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9" s="90"/>
      <c r="I8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9" s="91">
        <f>LOOKUP(ROW(K829)-ROWS($K$1:$K$3),biasa1[NO])</f>
        <v>826</v>
      </c>
      <c r="L829" s="77" t="str">
        <f>LOOKUP(biasa2[[#This Row],[NO]],biasa1[NO],biasa1[NAMA])</f>
        <v>Expanding file Vtech 4511/ B5</v>
      </c>
      <c r="M829" s="91">
        <f>LOOKUP(biasa2[[#This Row],[NO]],biasa1[NO],biasa1[JUMLAH])</f>
        <v>1</v>
      </c>
      <c r="N829" s="91">
        <f>LOOKUP(biasa2[[#This Row],[NO]],biasa1[NO],biasa1[SATUAN])</f>
        <v>72</v>
      </c>
    </row>
    <row r="830" spans="1:14" ht="20.100000000000001" customHeight="1">
      <c r="A830" s="87">
        <f>IF(biasa1[[#This Row],[JUMLAH]]&gt;0,COUNT(A$3:$A829)+1,"")</f>
        <v>812</v>
      </c>
      <c r="B830" s="88" t="s">
        <v>782</v>
      </c>
      <c r="C830" s="87">
        <f>IF(biasa1[[#This Row],[BARU]]="",biasa1[[#This Row],[JUMLAH AWAL]],biasa1[[#This Row],[BARU]])</f>
        <v>2</v>
      </c>
      <c r="D830" s="87" t="s">
        <v>4</v>
      </c>
      <c r="E830" s="87">
        <v>2</v>
      </c>
      <c r="F830" s="87"/>
      <c r="G8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0" s="90"/>
      <c r="I8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0" s="91">
        <f>LOOKUP(ROW(K830)-ROWS($K$1:$K$3),biasa1[NO])</f>
        <v>827</v>
      </c>
      <c r="L830" s="77" t="str">
        <f>LOOKUP(biasa2[[#This Row],[NO]],biasa1[NO],biasa1[NAMA])</f>
        <v>Fabric Colour CA 130 (9 ml)</v>
      </c>
      <c r="M830" s="91">
        <f>LOOKUP(biasa2[[#This Row],[NO]],biasa1[NO],biasa1[JUMLAH])</f>
        <v>3</v>
      </c>
      <c r="N830" s="91" t="str">
        <f>LOOKUP(biasa2[[#This Row],[NO]],biasa1[NO],biasa1[SATUAN])</f>
        <v>20 pc</v>
      </c>
    </row>
    <row r="831" spans="1:14" ht="20.100000000000001" customHeight="1">
      <c r="A831" s="87">
        <f>IF(biasa1[[#This Row],[JUMLAH]]&gt;0,COUNT(A$3:$A830)+1,"")</f>
        <v>813</v>
      </c>
      <c r="B831" s="88" t="s">
        <v>783</v>
      </c>
      <c r="C831" s="87">
        <f>IF(biasa1[[#This Row],[BARU]]="",biasa1[[#This Row],[JUMLAH AWAL]],biasa1[[#This Row],[BARU]])</f>
        <v>2</v>
      </c>
      <c r="D831" s="87" t="s">
        <v>5</v>
      </c>
      <c r="E831" s="87">
        <v>2</v>
      </c>
      <c r="F831" s="87"/>
      <c r="G8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1" s="90"/>
      <c r="I8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1" s="91">
        <f>LOOKUP(ROW(K831)-ROWS($K$1:$K$3),biasa1[NO])</f>
        <v>828</v>
      </c>
      <c r="L831" s="77" t="str">
        <f>LOOKUP(biasa2[[#This Row],[NO]],biasa1[NO],biasa1[NAMA])</f>
        <v>Face Shield anak (M)</v>
      </c>
      <c r="M831" s="91">
        <f>LOOKUP(biasa2[[#This Row],[NO]],biasa1[NO],biasa1[JUMLAH])</f>
        <v>1</v>
      </c>
      <c r="N831" s="91" t="str">
        <f>LOOKUP(biasa2[[#This Row],[NO]],biasa1[NO],biasa1[SATUAN])</f>
        <v>300 pc</v>
      </c>
    </row>
    <row r="832" spans="1:14" ht="20.100000000000001" customHeight="1">
      <c r="A832" s="87">
        <f>IF(biasa1[[#This Row],[JUMLAH]]&gt;0,COUNT(A$3:$A831)+1,"")</f>
        <v>814</v>
      </c>
      <c r="B832" s="88" t="s">
        <v>784</v>
      </c>
      <c r="C832" s="87">
        <f>IF(biasa1[[#This Row],[BARU]]="",biasa1[[#This Row],[JUMLAH AWAL]],biasa1[[#This Row],[BARU]])</f>
        <v>1</v>
      </c>
      <c r="D832" s="87" t="s">
        <v>652</v>
      </c>
      <c r="E832" s="87">
        <v>1</v>
      </c>
      <c r="F832" s="87"/>
      <c r="G8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2" s="90"/>
      <c r="I8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2" s="91">
        <f>LOOKUP(ROW(K832)-ROWS($K$1:$K$3),biasa1[NO])</f>
        <v>829</v>
      </c>
      <c r="L832" s="77" t="str">
        <f>LOOKUP(biasa2[[#This Row],[NO]],biasa1[NO],biasa1[NAMA])</f>
        <v>Face Shield Dewasa</v>
      </c>
      <c r="M832" s="91">
        <f>LOOKUP(biasa2[[#This Row],[NO]],biasa1[NO],biasa1[JUMLAH])</f>
        <v>48</v>
      </c>
      <c r="N832" s="91" t="str">
        <f>LOOKUP(biasa2[[#This Row],[NO]],biasa1[NO],biasa1[SATUAN])</f>
        <v>300 pc</v>
      </c>
    </row>
    <row r="833" spans="1:14" ht="20.100000000000001" customHeight="1">
      <c r="A833" s="87">
        <f>IF(biasa1[[#This Row],[JUMLAH]]&gt;0,COUNT(A$3:$A832)+1,"")</f>
        <v>815</v>
      </c>
      <c r="B833" s="88" t="s">
        <v>785</v>
      </c>
      <c r="C833" s="87">
        <f>IF(biasa1[[#This Row],[BARU]]="",biasa1[[#This Row],[JUMLAH AWAL]],biasa1[[#This Row],[BARU]])</f>
        <v>26</v>
      </c>
      <c r="D833" s="87" t="s">
        <v>126</v>
      </c>
      <c r="E833" s="87">
        <v>26</v>
      </c>
      <c r="F833" s="87"/>
      <c r="G8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3" s="90"/>
      <c r="I8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3" s="91">
        <f>LOOKUP(ROW(K833)-ROWS($K$1:$K$3),biasa1[NO])</f>
        <v>830</v>
      </c>
      <c r="L833" s="77" t="str">
        <f>LOOKUP(biasa2[[#This Row],[NO]],biasa1[NO],biasa1[NAMA])</f>
        <v>Face Shield kacamata 12</v>
      </c>
      <c r="M833" s="91">
        <f>LOOKUP(biasa2[[#This Row],[NO]],biasa1[NO],biasa1[JUMLAH])</f>
        <v>6</v>
      </c>
      <c r="N833" s="91" t="str">
        <f>LOOKUP(biasa2[[#This Row],[NO]],biasa1[NO],biasa1[SATUAN])</f>
        <v>720 pc</v>
      </c>
    </row>
    <row r="834" spans="1:14" ht="20.100000000000001" customHeight="1">
      <c r="A834" s="87">
        <f>IF(biasa1[[#This Row],[JUMLAH]]&gt;0,COUNT(A$3:$A833)+1,"")</f>
        <v>816</v>
      </c>
      <c r="B834" s="88" t="s">
        <v>786</v>
      </c>
      <c r="C834" s="87">
        <f>IF(biasa1[[#This Row],[BARU]]="",biasa1[[#This Row],[JUMLAH AWAL]],biasa1[[#This Row],[BARU]])</f>
        <v>4</v>
      </c>
      <c r="D834" s="87" t="s">
        <v>664</v>
      </c>
      <c r="E834" s="87">
        <v>4</v>
      </c>
      <c r="F834" s="87"/>
      <c r="G8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4" s="90"/>
      <c r="I8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4" s="91">
        <f>LOOKUP(ROW(K834)-ROWS($K$1:$K$3),biasa1[NO])</f>
        <v>831</v>
      </c>
      <c r="L834" s="77" t="str">
        <f>LOOKUP(biasa2[[#This Row],[NO]],biasa1[NO],biasa1[NAMA])</f>
        <v>Fancy Set 2062</v>
      </c>
      <c r="M834" s="91">
        <f>LOOKUP(biasa2[[#This Row],[NO]],biasa1[NO],biasa1[JUMLAH])</f>
        <v>12</v>
      </c>
      <c r="N834" s="91" t="str">
        <f>LOOKUP(biasa2[[#This Row],[NO]],biasa1[NO],biasa1[SATUAN])</f>
        <v>144 pc</v>
      </c>
    </row>
    <row r="835" spans="1:14" ht="20.100000000000001" customHeight="1">
      <c r="A835" s="87">
        <f>IF(biasa1[[#This Row],[JUMLAH]]&gt;0,COUNT(A$3:$A834)+1,"")</f>
        <v>817</v>
      </c>
      <c r="B835" s="88" t="s">
        <v>787</v>
      </c>
      <c r="C835" s="87">
        <f>IF(biasa1[[#This Row],[BARU]]="",biasa1[[#This Row],[JUMLAH AWAL]],biasa1[[#This Row],[BARU]])</f>
        <v>5</v>
      </c>
      <c r="D835" s="87" t="s">
        <v>172</v>
      </c>
      <c r="E835" s="87">
        <v>5</v>
      </c>
      <c r="F835" s="87"/>
      <c r="G8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5" s="90"/>
      <c r="I8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5" s="91">
        <f>LOOKUP(ROW(K835)-ROWS($K$1:$K$3),biasa1[NO])</f>
        <v>832</v>
      </c>
      <c r="L835" s="77" t="str">
        <f>LOOKUP(biasa2[[#This Row],[NO]],biasa1[NO],biasa1[NAMA])</f>
        <v>Fancy Set 2067</v>
      </c>
      <c r="M835" s="91">
        <f>LOOKUP(biasa2[[#This Row],[NO]],biasa1[NO],biasa1[JUMLAH])</f>
        <v>1</v>
      </c>
      <c r="N835" s="91" t="str">
        <f>LOOKUP(biasa2[[#This Row],[NO]],biasa1[NO],biasa1[SATUAN])</f>
        <v>144 pc</v>
      </c>
    </row>
    <row r="836" spans="1:14" ht="20.100000000000001" customHeight="1">
      <c r="A836" s="87">
        <f>IF(biasa1[[#This Row],[JUMLAH]]&gt;0,COUNT(A$3:$A835)+1,"")</f>
        <v>818</v>
      </c>
      <c r="B836" s="88" t="s">
        <v>788</v>
      </c>
      <c r="C836" s="87">
        <f>IF(biasa1[[#This Row],[BARU]]="",biasa1[[#This Row],[JUMLAH AWAL]],biasa1[[#This Row],[BARU]])</f>
        <v>17</v>
      </c>
      <c r="D836" s="87" t="s">
        <v>4</v>
      </c>
      <c r="E836" s="87">
        <v>17</v>
      </c>
      <c r="F836" s="87"/>
      <c r="G8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6" s="90"/>
      <c r="I8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6" s="91">
        <f>LOOKUP(ROW(K836)-ROWS($K$1:$K$3),biasa1[NO])</f>
        <v>833</v>
      </c>
      <c r="L836" s="77" t="str">
        <f>LOOKUP(biasa2[[#This Row],[NO]],biasa1[NO],biasa1[NAMA])</f>
        <v>Fancy Set AB JB SM 30 Hk 1</v>
      </c>
      <c r="M836" s="91">
        <f>LOOKUP(biasa2[[#This Row],[NO]],biasa1[NO],biasa1[JUMLAH])</f>
        <v>51</v>
      </c>
      <c r="N836" s="91" t="str">
        <f>LOOKUP(biasa2[[#This Row],[NO]],biasa1[NO],biasa1[SATUAN])</f>
        <v>240 pc</v>
      </c>
    </row>
    <row r="837" spans="1:14" ht="20.100000000000001" customHeight="1">
      <c r="A837" s="87">
        <f>IF(biasa1[[#This Row],[JUMLAH]]&gt;0,COUNT(A$3:$A836)+1,"")</f>
        <v>819</v>
      </c>
      <c r="B837" s="88" t="s">
        <v>789</v>
      </c>
      <c r="C837" s="87">
        <f>IF(biasa1[[#This Row],[BARU]]="",biasa1[[#This Row],[JUMLAH AWAL]],biasa1[[#This Row],[BARU]])</f>
        <v>2</v>
      </c>
      <c r="D837" s="87" t="s">
        <v>790</v>
      </c>
      <c r="E837" s="87">
        <v>2</v>
      </c>
      <c r="F837" s="87"/>
      <c r="G8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7" s="90"/>
      <c r="I8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7" s="91">
        <f>LOOKUP(ROW(K837)-ROWS($K$1:$K$3),biasa1[NO])</f>
        <v>834</v>
      </c>
      <c r="L837" s="77" t="str">
        <f>LOOKUP(biasa2[[#This Row],[NO]],biasa1[NO],biasa1[NAMA])</f>
        <v>Fancy Set RS 2008+PCM AB</v>
      </c>
      <c r="M837" s="91">
        <f>LOOKUP(biasa2[[#This Row],[NO]],biasa1[NO],biasa1[JUMLAH])</f>
        <v>12</v>
      </c>
      <c r="N837" s="91" t="str">
        <f>LOOKUP(biasa2[[#This Row],[NO]],biasa1[NO],biasa1[SATUAN])</f>
        <v>240 pc</v>
      </c>
    </row>
    <row r="838" spans="1:14" ht="20.100000000000001" customHeight="1">
      <c r="A838" s="87">
        <f>IF(biasa1[[#This Row],[JUMLAH]]&gt;0,COUNT(A$3:$A837)+1,"")</f>
        <v>820</v>
      </c>
      <c r="B838" s="93" t="s">
        <v>2692</v>
      </c>
      <c r="C838" s="94">
        <f>IF(biasa1[[#This Row],[BARU]]="",biasa1[[#This Row],[JUMLAH AWAL]],biasa1[[#This Row],[BARU]])</f>
        <v>8</v>
      </c>
      <c r="D838" s="94" t="s">
        <v>2819</v>
      </c>
      <c r="E838" s="94">
        <v>8</v>
      </c>
      <c r="F838" s="87"/>
      <c r="G8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8" s="90"/>
      <c r="I8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8" s="91">
        <f>LOOKUP(ROW(K838)-ROWS($K$1:$K$3),biasa1[NO])</f>
        <v>835</v>
      </c>
      <c r="L838" s="77" t="str">
        <f>LOOKUP(biasa2[[#This Row],[NO]],biasa1[NO],biasa1[NAMA])</f>
        <v>Fancy Set RS 3000</v>
      </c>
      <c r="M838" s="91">
        <f>LOOKUP(biasa2[[#This Row],[NO]],biasa1[NO],biasa1[JUMLAH])</f>
        <v>3</v>
      </c>
      <c r="N838" s="91">
        <f>LOOKUP(biasa2[[#This Row],[NO]],biasa1[NO],biasa1[SATUAN])</f>
        <v>240</v>
      </c>
    </row>
    <row r="839" spans="1:14" ht="20.100000000000001" customHeight="1">
      <c r="A839" s="87">
        <f>IF(biasa1[[#This Row],[JUMLAH]]&gt;0,COUNT(A$3:$A838)+1,"")</f>
        <v>821</v>
      </c>
      <c r="B839" s="88" t="s">
        <v>791</v>
      </c>
      <c r="C839" s="87">
        <f>IF(biasa1[[#This Row],[BARU]]="",biasa1[[#This Row],[JUMLAH AWAL]],biasa1[[#This Row],[BARU]])</f>
        <v>14</v>
      </c>
      <c r="D839" s="87" t="s">
        <v>5</v>
      </c>
      <c r="E839" s="87">
        <v>14</v>
      </c>
      <c r="F839" s="87"/>
      <c r="G8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9" s="90"/>
      <c r="I8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9" s="91">
        <f>LOOKUP(ROW(K839)-ROWS($K$1:$K$3),biasa1[NO])</f>
        <v>836</v>
      </c>
      <c r="L839" s="77" t="str">
        <f>LOOKUP(biasa2[[#This Row],[NO]],biasa1[NO],biasa1[NAMA])</f>
        <v>Fancy Set SF 5896 AB(4)/ 5696 Shaun(1)</v>
      </c>
      <c r="M839" s="91">
        <f>LOOKUP(biasa2[[#This Row],[NO]],biasa1[NO],biasa1[JUMLAH])</f>
        <v>5</v>
      </c>
      <c r="N839" s="91" t="str">
        <f>LOOKUP(biasa2[[#This Row],[NO]],biasa1[NO],biasa1[SATUAN])</f>
        <v>240 pc</v>
      </c>
    </row>
    <row r="840" spans="1:14" ht="20.100000000000001" customHeight="1">
      <c r="A840" s="87">
        <f>IF(biasa1[[#This Row],[JUMLAH]]&gt;0,COUNT(A$3:$A839)+1,"")</f>
        <v>822</v>
      </c>
      <c r="B840" s="88" t="s">
        <v>792</v>
      </c>
      <c r="C840" s="87">
        <f>IF(biasa1[[#This Row],[BARU]]="",biasa1[[#This Row],[JUMLAH AWAL]],biasa1[[#This Row],[BARU]])</f>
        <v>3</v>
      </c>
      <c r="D840" s="87" t="s">
        <v>679</v>
      </c>
      <c r="E840" s="87">
        <v>3</v>
      </c>
      <c r="F840" s="87"/>
      <c r="G8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0" s="90"/>
      <c r="I8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0" s="91">
        <f>LOOKUP(ROW(K840)-ROWS($K$1:$K$3),biasa1[NO])</f>
        <v>837</v>
      </c>
      <c r="L840" s="77" t="str">
        <f>LOOKUP(biasa2[[#This Row],[NO]],biasa1[NO],biasa1[NAMA])</f>
        <v>Fancy Set XD 8005</v>
      </c>
      <c r="M840" s="91">
        <f>LOOKUP(biasa2[[#This Row],[NO]],biasa1[NO],biasa1[JUMLAH])</f>
        <v>15</v>
      </c>
      <c r="N840" s="91" t="str">
        <f>LOOKUP(biasa2[[#This Row],[NO]],biasa1[NO],biasa1[SATUAN])</f>
        <v>144 pc</v>
      </c>
    </row>
    <row r="841" spans="1:14" ht="20.100000000000001" customHeight="1">
      <c r="A841" s="87">
        <f>IF(biasa1[[#This Row],[JUMLAH]]&gt;0,COUNT(A$3:$A840)+1,"")</f>
        <v>823</v>
      </c>
      <c r="B841" s="88" t="s">
        <v>793</v>
      </c>
      <c r="C841" s="87">
        <f>IF(biasa1[[#This Row],[BARU]]="",biasa1[[#This Row],[JUMLAH AWAL]],biasa1[[#This Row],[BARU]])</f>
        <v>2</v>
      </c>
      <c r="D841" s="87" t="s">
        <v>384</v>
      </c>
      <c r="E841" s="87">
        <v>2</v>
      </c>
      <c r="F841" s="87"/>
      <c r="G8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1" s="90"/>
      <c r="I8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1" s="91">
        <f>LOOKUP(ROW(K841)-ROWS($K$1:$K$3),biasa1[NO])</f>
        <v>838</v>
      </c>
      <c r="L841" s="77" t="str">
        <f>LOOKUP(biasa2[[#This Row],[NO]],biasa1[NO],biasa1[NAMA])</f>
        <v>Fancy Set XD 8010 B(2)/ W(3)/ M(4)/ Q(3)/ K(2)/ (2)</v>
      </c>
      <c r="M841" s="91">
        <f>LOOKUP(biasa2[[#This Row],[NO]],biasa1[NO],biasa1[JUMLAH])</f>
        <v>14</v>
      </c>
      <c r="N841" s="91" t="str">
        <f>LOOKUP(biasa2[[#This Row],[NO]],biasa1[NO],biasa1[SATUAN])</f>
        <v>384 pc</v>
      </c>
    </row>
    <row r="842" spans="1:14" ht="20.100000000000001" customHeight="1">
      <c r="A842" s="87">
        <f>IF(biasa1[[#This Row],[JUMLAH]]&gt;0,COUNT(A$3:$A841)+1,"")</f>
        <v>824</v>
      </c>
      <c r="B842" s="88" t="s">
        <v>794</v>
      </c>
      <c r="C842" s="87">
        <f>IF(biasa1[[#This Row],[BARU]]="",biasa1[[#This Row],[JUMLAH AWAL]],biasa1[[#This Row],[BARU]])</f>
        <v>13</v>
      </c>
      <c r="D842" s="87" t="s">
        <v>58</v>
      </c>
      <c r="E842" s="87">
        <v>13</v>
      </c>
      <c r="F842" s="87"/>
      <c r="G8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2" s="90"/>
      <c r="I8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2" s="91">
        <f>LOOKUP(ROW(K842)-ROWS($K$1:$K$3),biasa1[NO])</f>
        <v>839</v>
      </c>
      <c r="L842" s="77" t="str">
        <f>LOOKUP(biasa2[[#This Row],[NO]],biasa1[NO],biasa1[NAMA])</f>
        <v>Foto Frame HJ D2 105 plst Baby bird</v>
      </c>
      <c r="M842" s="91">
        <f>LOOKUP(biasa2[[#This Row],[NO]],biasa1[NO],biasa1[JUMLAH])</f>
        <v>3</v>
      </c>
      <c r="N842" s="91" t="str">
        <f>LOOKUP(biasa2[[#This Row],[NO]],biasa1[NO],biasa1[SATUAN])</f>
        <v>720 pc</v>
      </c>
    </row>
    <row r="843" spans="1:14" ht="20.100000000000001" customHeight="1">
      <c r="A843" s="87">
        <f>IF(biasa1[[#This Row],[JUMLAH]]&gt;0,COUNT(A$3:$A842)+1,"")</f>
        <v>825</v>
      </c>
      <c r="B843" s="88" t="s">
        <v>795</v>
      </c>
      <c r="C843" s="87">
        <f>IF(biasa1[[#This Row],[BARU]]="",biasa1[[#This Row],[JUMLAH AWAL]],biasa1[[#This Row],[BARU]])</f>
        <v>4</v>
      </c>
      <c r="D843" s="87" t="s">
        <v>58</v>
      </c>
      <c r="E843" s="87">
        <v>4</v>
      </c>
      <c r="F843" s="87"/>
      <c r="G8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3" s="90"/>
      <c r="I8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3" s="91">
        <f>LOOKUP(ROW(K843)-ROWS($K$1:$K$3),biasa1[NO])</f>
        <v>840</v>
      </c>
      <c r="L843" s="77" t="str">
        <f>LOOKUP(biasa2[[#This Row],[NO]],biasa1[NO],biasa1[NAMA])</f>
        <v>Foto Frame Magnit+Clip SY-1361</v>
      </c>
      <c r="M843" s="91">
        <f>LOOKUP(biasa2[[#This Row],[NO]],biasa1[NO],biasa1[JUMLAH])</f>
        <v>2</v>
      </c>
      <c r="N843" s="91" t="str">
        <f>LOOKUP(biasa2[[#This Row],[NO]],biasa1[NO],biasa1[SATUAN])</f>
        <v>200 ls</v>
      </c>
    </row>
    <row r="844" spans="1:14" ht="20.100000000000001" customHeight="1">
      <c r="A844" s="87">
        <f>IF(biasa1[[#This Row],[JUMLAH]]&gt;0,COUNT(A$3:$A843)+1,"")</f>
        <v>826</v>
      </c>
      <c r="B844" s="88" t="s">
        <v>796</v>
      </c>
      <c r="C844" s="87">
        <f>IF(biasa1[[#This Row],[BARU]]="",biasa1[[#This Row],[JUMLAH AWAL]],biasa1[[#This Row],[BARU]])</f>
        <v>1</v>
      </c>
      <c r="D844" s="87">
        <v>72</v>
      </c>
      <c r="E844" s="87">
        <v>1</v>
      </c>
      <c r="F844" s="87"/>
      <c r="G8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4" s="90"/>
      <c r="I8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4" s="91">
        <f>LOOKUP(ROW(K844)-ROWS($K$1:$K$3),biasa1[NO])</f>
        <v>841</v>
      </c>
      <c r="L844" s="77" t="str">
        <f>LOOKUP(biasa2[[#This Row],[NO]],biasa1[NO],biasa1[NAMA])</f>
        <v>Gantungan Kunci Lampu (1x12)</v>
      </c>
      <c r="M844" s="91">
        <f>LOOKUP(biasa2[[#This Row],[NO]],biasa1[NO],biasa1[JUMLAH])</f>
        <v>1</v>
      </c>
      <c r="N844" s="91" t="str">
        <f>LOOKUP(biasa2[[#This Row],[NO]],biasa1[NO],biasa1[SATUAN])</f>
        <v>120 disp</v>
      </c>
    </row>
    <row r="845" spans="1:14" ht="20.100000000000001" customHeight="1">
      <c r="A845" s="87">
        <f>IF(biasa1[[#This Row],[JUMLAH]]&gt;0,COUNT(A$3:$A844)+1,"")</f>
        <v>827</v>
      </c>
      <c r="B845" s="88" t="s">
        <v>797</v>
      </c>
      <c r="C845" s="87">
        <f>IF(biasa1[[#This Row],[BARU]]="",biasa1[[#This Row],[JUMLAH AWAL]],biasa1[[#This Row],[BARU]])</f>
        <v>3</v>
      </c>
      <c r="D845" s="87" t="s">
        <v>798</v>
      </c>
      <c r="E845" s="87">
        <v>3</v>
      </c>
      <c r="F845" s="87"/>
      <c r="G8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5" s="90"/>
      <c r="I8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5" s="91">
        <f>LOOKUP(ROW(K845)-ROWS($K$1:$K$3),biasa1[NO])</f>
        <v>842</v>
      </c>
      <c r="L845" s="77" t="str">
        <f>LOOKUP(biasa2[[#This Row],[NO]],biasa1[NO],biasa1[NAMA])</f>
        <v>Garisan 14cm Gergaji 8102 (64) Cool Cat</v>
      </c>
      <c r="M845" s="91">
        <f>LOOKUP(biasa2[[#This Row],[NO]],biasa1[NO],biasa1[JUMLAH])</f>
        <v>6</v>
      </c>
      <c r="N845" s="91" t="str">
        <f>LOOKUP(biasa2[[#This Row],[NO]],biasa1[NO],biasa1[SATUAN])</f>
        <v>240 ls</v>
      </c>
    </row>
    <row r="846" spans="1:14" ht="20.100000000000001" customHeight="1">
      <c r="A846" s="87">
        <f>IF(biasa1[[#This Row],[JUMLAH]]&gt;0,COUNT(A$3:$A845)+1,"")</f>
        <v>828</v>
      </c>
      <c r="B846" s="88" t="s">
        <v>799</v>
      </c>
      <c r="C846" s="87">
        <f>IF(biasa1[[#This Row],[BARU]]="",biasa1[[#This Row],[JUMLAH AWAL]],biasa1[[#This Row],[BARU]])</f>
        <v>1</v>
      </c>
      <c r="D846" s="87" t="s">
        <v>54</v>
      </c>
      <c r="E846" s="87">
        <v>1</v>
      </c>
      <c r="F846" s="87"/>
      <c r="G8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6" s="90"/>
      <c r="I8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6" s="91">
        <f>LOOKUP(ROW(K846)-ROWS($K$1:$K$3),biasa1[NO])</f>
        <v>843</v>
      </c>
      <c r="L846" s="77" t="str">
        <f>LOOKUP(biasa2[[#This Row],[NO]],biasa1[NO],biasa1[NAMA])</f>
        <v>Garisan 14cm Gergaji 8102 (64) Cool Cat</v>
      </c>
      <c r="M846" s="91">
        <f>LOOKUP(biasa2[[#This Row],[NO]],biasa1[NO],biasa1[JUMLAH])</f>
        <v>1</v>
      </c>
      <c r="N846" s="91" t="str">
        <f>LOOKUP(biasa2[[#This Row],[NO]],biasa1[NO],biasa1[SATUAN])</f>
        <v>3200 pc</v>
      </c>
    </row>
    <row r="847" spans="1:14" ht="20.100000000000001" customHeight="1">
      <c r="A847" s="87">
        <f>IF(biasa1[[#This Row],[JUMLAH]]&gt;0,COUNT(A$3:$A846)+1,"")</f>
        <v>829</v>
      </c>
      <c r="B847" s="88" t="s">
        <v>800</v>
      </c>
      <c r="C847" s="87">
        <f>IF(biasa1[[#This Row],[BARU]]="",biasa1[[#This Row],[JUMLAH AWAL]],biasa1[[#This Row],[BARU]])</f>
        <v>48</v>
      </c>
      <c r="D847" s="87" t="s">
        <v>54</v>
      </c>
      <c r="E847" s="87">
        <v>48</v>
      </c>
      <c r="F847" s="87"/>
      <c r="G8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7" s="90"/>
      <c r="I8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7" s="91">
        <f>LOOKUP(ROW(K847)-ROWS($K$1:$K$3),biasa1[NO])</f>
        <v>844</v>
      </c>
      <c r="L847" s="77" t="str">
        <f>LOOKUP(biasa2[[#This Row],[NO]],biasa1[NO],biasa1[NAMA])</f>
        <v>Garisan 14cm Gergaji 9358 Bear (1 Disp=12)</v>
      </c>
      <c r="M847" s="91">
        <f>LOOKUP(biasa2[[#This Row],[NO]],biasa1[NO],biasa1[JUMLAH])</f>
        <v>5</v>
      </c>
      <c r="N847" s="91" t="str">
        <f>LOOKUP(biasa2[[#This Row],[NO]],biasa1[NO],biasa1[SATUAN])</f>
        <v>240 ls</v>
      </c>
    </row>
    <row r="848" spans="1:14" ht="20.100000000000001" customHeight="1">
      <c r="A848" s="87">
        <f>IF(biasa1[[#This Row],[JUMLAH]]&gt;0,COUNT(A$3:$A847)+1,"")</f>
        <v>830</v>
      </c>
      <c r="B848" s="88" t="s">
        <v>801</v>
      </c>
      <c r="C848" s="87">
        <f>IF(biasa1[[#This Row],[BARU]]="",biasa1[[#This Row],[JUMLAH AWAL]],biasa1[[#This Row],[BARU]])</f>
        <v>6</v>
      </c>
      <c r="D848" s="87" t="s">
        <v>802</v>
      </c>
      <c r="E848" s="87">
        <v>6</v>
      </c>
      <c r="F848" s="87"/>
      <c r="G8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8" s="90"/>
      <c r="I8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8" s="91">
        <f>LOOKUP(ROW(K848)-ROWS($K$1:$K$3),biasa1[NO])</f>
        <v>845</v>
      </c>
      <c r="L848" s="77" t="str">
        <f>LOOKUP(biasa2[[#This Row],[NO]],biasa1[NO],biasa1[NAMA])</f>
        <v>Garisan 15-30 8903 girl</v>
      </c>
      <c r="M848" s="91">
        <f>LOOKUP(biasa2[[#This Row],[NO]],biasa1[NO],biasa1[JUMLAH])</f>
        <v>2</v>
      </c>
      <c r="N848" s="91" t="str">
        <f>LOOKUP(biasa2[[#This Row],[NO]],biasa1[NO],biasa1[SATUAN])</f>
        <v>40 box</v>
      </c>
    </row>
    <row r="849" spans="1:14" ht="20.100000000000001" customHeight="1">
      <c r="A849" s="87">
        <f>IF(biasa1[[#This Row],[JUMLAH]]&gt;0,COUNT(A$3:$A848)+1,"")</f>
        <v>831</v>
      </c>
      <c r="B849" s="88" t="s">
        <v>803</v>
      </c>
      <c r="C849" s="87">
        <f>IF(biasa1[[#This Row],[BARU]]="",biasa1[[#This Row],[JUMLAH AWAL]],biasa1[[#This Row],[BARU]])</f>
        <v>12</v>
      </c>
      <c r="D849" s="87" t="s">
        <v>192</v>
      </c>
      <c r="E849" s="87">
        <v>12</v>
      </c>
      <c r="F849" s="87"/>
      <c r="G8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9" s="90"/>
      <c r="I8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9" s="91">
        <f>LOOKUP(ROW(K849)-ROWS($K$1:$K$3),biasa1[NO])</f>
        <v>846</v>
      </c>
      <c r="L849" s="77" t="str">
        <f>LOOKUP(biasa2[[#This Row],[NO]],biasa1[NO],biasa1[NAMA])</f>
        <v>Garisan 15cm 311 (84)</v>
      </c>
      <c r="M849" s="91">
        <f>LOOKUP(biasa2[[#This Row],[NO]],biasa1[NO],biasa1[JUMLAH])</f>
        <v>7</v>
      </c>
      <c r="N849" s="91" t="str">
        <f>LOOKUP(biasa2[[#This Row],[NO]],biasa1[NO],biasa1[SATUAN])</f>
        <v>30 box</v>
      </c>
    </row>
    <row r="850" spans="1:14" ht="20.100000000000001" customHeight="1">
      <c r="A850" s="87">
        <f>IF(biasa1[[#This Row],[JUMLAH]]&gt;0,COUNT(A$3:$A849)+1,"")</f>
        <v>832</v>
      </c>
      <c r="B850" s="88" t="s">
        <v>804</v>
      </c>
      <c r="C850" s="87">
        <f>IF(biasa1[[#This Row],[BARU]]="",biasa1[[#This Row],[JUMLAH AWAL]],biasa1[[#This Row],[BARU]])</f>
        <v>1</v>
      </c>
      <c r="D850" s="87" t="s">
        <v>192</v>
      </c>
      <c r="E850" s="87">
        <v>1</v>
      </c>
      <c r="F850" s="87"/>
      <c r="G8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0" s="90"/>
      <c r="I8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0" s="91">
        <f>LOOKUP(ROW(K850)-ROWS($K$1:$K$3),biasa1[NO])</f>
        <v>847</v>
      </c>
      <c r="L850" s="77" t="str">
        <f>LOOKUP(biasa2[[#This Row],[NO]],biasa1[NO],biasa1[NAMA])</f>
        <v>Garisan 15cm 536-750 Cartoon Network (48)</v>
      </c>
      <c r="M850" s="91">
        <f>LOOKUP(biasa2[[#This Row],[NO]],biasa1[NO],biasa1[JUMLAH])</f>
        <v>63</v>
      </c>
      <c r="N850" s="91" t="str">
        <f>LOOKUP(biasa2[[#This Row],[NO]],biasa1[NO],biasa1[SATUAN])</f>
        <v>80 ls</v>
      </c>
    </row>
    <row r="851" spans="1:14" ht="20.100000000000001" customHeight="1">
      <c r="A851" s="87">
        <f>IF(biasa1[[#This Row],[JUMLAH]]&gt;0,COUNT(A$3:$A850)+1,"")</f>
        <v>833</v>
      </c>
      <c r="B851" s="88" t="s">
        <v>805</v>
      </c>
      <c r="C851" s="87">
        <f>IF(biasa1[[#This Row],[BARU]]="",biasa1[[#This Row],[JUMLAH AWAL]],biasa1[[#This Row],[BARU]])</f>
        <v>51</v>
      </c>
      <c r="D851" s="87" t="s">
        <v>76</v>
      </c>
      <c r="E851" s="87">
        <v>51</v>
      </c>
      <c r="F851" s="87"/>
      <c r="G8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1" s="90"/>
      <c r="I8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1" s="91">
        <f>LOOKUP(ROW(K851)-ROWS($K$1:$K$3),biasa1[NO])</f>
        <v>848</v>
      </c>
      <c r="L851" s="77" t="str">
        <f>LOOKUP(biasa2[[#This Row],[NO]],biasa1[NO],biasa1[NAMA])</f>
        <v>Garisan 15cm AB 0067</v>
      </c>
      <c r="M851" s="91">
        <f>LOOKUP(biasa2[[#This Row],[NO]],biasa1[NO],biasa1[JUMLAH])</f>
        <v>3</v>
      </c>
      <c r="N851" s="91" t="str">
        <f>LOOKUP(biasa2[[#This Row],[NO]],biasa1[NO],biasa1[SATUAN])</f>
        <v>40 box</v>
      </c>
    </row>
    <row r="852" spans="1:14" ht="20.100000000000001" customHeight="1">
      <c r="A852" s="87">
        <f>IF(biasa1[[#This Row],[JUMLAH]]&gt;0,COUNT(A$3:$A851)+1,"")</f>
        <v>834</v>
      </c>
      <c r="B852" s="88" t="s">
        <v>806</v>
      </c>
      <c r="C852" s="87">
        <f>IF(biasa1[[#This Row],[BARU]]="",biasa1[[#This Row],[JUMLAH AWAL]],biasa1[[#This Row],[BARU]])</f>
        <v>12</v>
      </c>
      <c r="D852" s="87" t="s">
        <v>76</v>
      </c>
      <c r="E852" s="87">
        <v>12</v>
      </c>
      <c r="F852" s="87"/>
      <c r="G8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2" s="90"/>
      <c r="I8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2" s="91">
        <f>LOOKUP(ROW(K852)-ROWS($K$1:$K$3),biasa1[NO])</f>
        <v>849</v>
      </c>
      <c r="L852" s="77" t="str">
        <f>LOOKUP(biasa2[[#This Row],[NO]],biasa1[NO],biasa1[NAMA])</f>
        <v>Garisan 15cm AB 851 (200 pc)</v>
      </c>
      <c r="M852" s="91">
        <f>LOOKUP(biasa2[[#This Row],[NO]],biasa1[NO],biasa1[JUMLAH])</f>
        <v>6</v>
      </c>
      <c r="N852" s="91" t="str">
        <f>LOOKUP(biasa2[[#This Row],[NO]],biasa1[NO],biasa1[SATUAN])</f>
        <v>24 box</v>
      </c>
    </row>
    <row r="853" spans="1:14" ht="20.100000000000001" customHeight="1">
      <c r="A853" s="87">
        <f>IF(biasa1[[#This Row],[JUMLAH]]&gt;0,COUNT(A$3:$A852)+1,"")</f>
        <v>835</v>
      </c>
      <c r="B853" s="88" t="s">
        <v>807</v>
      </c>
      <c r="C853" s="87">
        <f>IF(biasa1[[#This Row],[BARU]]="",biasa1[[#This Row],[JUMLAH AWAL]],biasa1[[#This Row],[BARU]])</f>
        <v>3</v>
      </c>
      <c r="D853" s="87">
        <v>240</v>
      </c>
      <c r="E853" s="87">
        <v>3</v>
      </c>
      <c r="F853" s="87"/>
      <c r="G8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3" s="90"/>
      <c r="I8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3" s="91">
        <f>LOOKUP(ROW(K853)-ROWS($K$1:$K$3),biasa1[NO])</f>
        <v>850</v>
      </c>
      <c r="L853" s="77" t="str">
        <f>LOOKUP(biasa2[[#This Row],[NO]],biasa1[NO],biasa1[NAMA])</f>
        <v>Garisan 15cm ANT 006 Nike</v>
      </c>
      <c r="M853" s="91">
        <f>LOOKUP(biasa2[[#This Row],[NO]],biasa1[NO],biasa1[JUMLAH])</f>
        <v>6</v>
      </c>
      <c r="N853" s="91" t="str">
        <f>LOOKUP(biasa2[[#This Row],[NO]],biasa1[NO],biasa1[SATUAN])</f>
        <v>240 ls</v>
      </c>
    </row>
    <row r="854" spans="1:14" ht="20.100000000000001" customHeight="1">
      <c r="A854" s="87">
        <f>IF(biasa1[[#This Row],[JUMLAH]]&gt;0,COUNT(A$3:$A853)+1,"")</f>
        <v>836</v>
      </c>
      <c r="B854" s="88" t="s">
        <v>808</v>
      </c>
      <c r="C854" s="87">
        <f>IF(biasa1[[#This Row],[BARU]]="",biasa1[[#This Row],[JUMLAH AWAL]],biasa1[[#This Row],[BARU]])</f>
        <v>5</v>
      </c>
      <c r="D854" s="87" t="s">
        <v>76</v>
      </c>
      <c r="E854" s="87">
        <v>5</v>
      </c>
      <c r="F854" s="87"/>
      <c r="G8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4" s="90"/>
      <c r="I8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4" s="91">
        <f>LOOKUP(ROW(K854)-ROWS($K$1:$K$3),biasa1[NO])</f>
        <v>851</v>
      </c>
      <c r="L854" s="77" t="str">
        <f>LOOKUP(biasa2[[#This Row],[NO]],biasa1[NO],biasa1[NAMA])</f>
        <v>Garisan 15cm B-30 Palu Bear</v>
      </c>
      <c r="M854" s="91">
        <f>LOOKUP(biasa2[[#This Row],[NO]],biasa1[NO],biasa1[JUMLAH])</f>
        <v>1</v>
      </c>
      <c r="N854" s="91" t="str">
        <f>LOOKUP(biasa2[[#This Row],[NO]],biasa1[NO],biasa1[SATUAN])</f>
        <v>240 ls</v>
      </c>
    </row>
    <row r="855" spans="1:14" ht="20.100000000000001" customHeight="1">
      <c r="A855" s="87">
        <f>IF(biasa1[[#This Row],[JUMLAH]]&gt;0,COUNT(A$3:$A854)+1,"")</f>
        <v>837</v>
      </c>
      <c r="B855" s="88" t="s">
        <v>809</v>
      </c>
      <c r="C855" s="87">
        <f>IF(biasa1[[#This Row],[BARU]]="",biasa1[[#This Row],[JUMLAH AWAL]],biasa1[[#This Row],[BARU]])</f>
        <v>15</v>
      </c>
      <c r="D855" s="87" t="s">
        <v>192</v>
      </c>
      <c r="E855" s="87">
        <v>15</v>
      </c>
      <c r="F855" s="87"/>
      <c r="G8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5" s="90"/>
      <c r="I8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5" s="91">
        <f>LOOKUP(ROW(K855)-ROWS($K$1:$K$3),biasa1[NO])</f>
        <v>852</v>
      </c>
      <c r="L855" s="77" t="str">
        <f>LOOKUP(biasa2[[#This Row],[NO]],biasa1[NO],biasa1[NAMA])</f>
        <v>Garisan 15cm lentur Smurf 1100-2 (1x36)</v>
      </c>
      <c r="M855" s="91">
        <f>LOOKUP(biasa2[[#This Row],[NO]],biasa1[NO],biasa1[JUMLAH])</f>
        <v>6</v>
      </c>
      <c r="N855" s="91" t="str">
        <f>LOOKUP(biasa2[[#This Row],[NO]],biasa1[NO],biasa1[SATUAN])</f>
        <v>80 box</v>
      </c>
    </row>
    <row r="856" spans="1:14" ht="20.100000000000001" customHeight="1">
      <c r="A856" s="87">
        <f>IF(biasa1[[#This Row],[JUMLAH]]&gt;0,COUNT(A$3:$A855)+1,"")</f>
        <v>838</v>
      </c>
      <c r="B856" s="88" t="s">
        <v>810</v>
      </c>
      <c r="C856" s="87">
        <f>IF(biasa1[[#This Row],[BARU]]="",biasa1[[#This Row],[JUMLAH AWAL]],biasa1[[#This Row],[BARU]])</f>
        <v>14</v>
      </c>
      <c r="D856" s="87" t="s">
        <v>333</v>
      </c>
      <c r="E856" s="87">
        <v>14</v>
      </c>
      <c r="F856" s="87"/>
      <c r="G8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6" s="90"/>
      <c r="I8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6" s="91">
        <f>LOOKUP(ROW(K856)-ROWS($K$1:$K$3),biasa1[NO])</f>
        <v>853</v>
      </c>
      <c r="L856" s="77" t="str">
        <f>LOOKUP(biasa2[[#This Row],[NO]],biasa1[NO],biasa1[NAMA])</f>
        <v>Garisan 15cm lipat 0229 (40)</v>
      </c>
      <c r="M856" s="91">
        <f>LOOKUP(biasa2[[#This Row],[NO]],biasa1[NO],biasa1[JUMLAH])</f>
        <v>2</v>
      </c>
      <c r="N856" s="91" t="str">
        <f>LOOKUP(biasa2[[#This Row],[NO]],biasa1[NO],biasa1[SATUAN])</f>
        <v>32 box</v>
      </c>
    </row>
    <row r="857" spans="1:14" ht="20.100000000000001" customHeight="1">
      <c r="A857" s="87">
        <f>IF(biasa1[[#This Row],[JUMLAH]]&gt;0,COUNT(A$3:$A856)+1,"")</f>
        <v>839</v>
      </c>
      <c r="B857" s="88" t="s">
        <v>811</v>
      </c>
      <c r="C857" s="87">
        <f>IF(biasa1[[#This Row],[BARU]]="",biasa1[[#This Row],[JUMLAH AWAL]],biasa1[[#This Row],[BARU]])</f>
        <v>3</v>
      </c>
      <c r="D857" s="87" t="s">
        <v>802</v>
      </c>
      <c r="E857" s="87">
        <v>3</v>
      </c>
      <c r="F857" s="87"/>
      <c r="G8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7" s="90"/>
      <c r="I8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7" s="91">
        <f>LOOKUP(ROW(K857)-ROWS($K$1:$K$3),biasa1[NO])</f>
        <v>854</v>
      </c>
      <c r="L857" s="77" t="str">
        <f>LOOKUP(biasa2[[#This Row],[NO]],biasa1[NO],biasa1[NAMA])</f>
        <v>Garisan 18cm 322 (84) Transformer</v>
      </c>
      <c r="M857" s="91">
        <f>LOOKUP(biasa2[[#This Row],[NO]],biasa1[NO],biasa1[JUMLAH])</f>
        <v>3</v>
      </c>
      <c r="N857" s="91" t="str">
        <f>LOOKUP(biasa2[[#This Row],[NO]],biasa1[NO],biasa1[SATUAN])</f>
        <v>30 box</v>
      </c>
    </row>
    <row r="858" spans="1:14" ht="20.100000000000001" customHeight="1">
      <c r="A858" s="87">
        <f>IF(biasa1[[#This Row],[JUMLAH]]&gt;0,COUNT(A$3:$A857)+1,"")</f>
        <v>840</v>
      </c>
      <c r="B858" s="88" t="s">
        <v>812</v>
      </c>
      <c r="C858" s="87">
        <f>IF(biasa1[[#This Row],[BARU]]="",biasa1[[#This Row],[JUMLAH AWAL]],biasa1[[#This Row],[BARU]])</f>
        <v>2</v>
      </c>
      <c r="D858" s="87" t="s">
        <v>15</v>
      </c>
      <c r="E858" s="87">
        <v>2</v>
      </c>
      <c r="F858" s="87"/>
      <c r="G8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8" s="90"/>
      <c r="I8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8" s="91">
        <f>LOOKUP(ROW(K858)-ROWS($K$1:$K$3),biasa1[NO])</f>
        <v>855</v>
      </c>
      <c r="L858" s="77" t="str">
        <f>LOOKUP(biasa2[[#This Row],[NO]],biasa1[NO],biasa1[NAMA])</f>
        <v>Garisan 18cm 5014</v>
      </c>
      <c r="M858" s="91">
        <f>LOOKUP(biasa2[[#This Row],[NO]],biasa1[NO],biasa1[JUMLAH])</f>
        <v>1</v>
      </c>
      <c r="N858" s="91" t="str">
        <f>LOOKUP(biasa2[[#This Row],[NO]],biasa1[NO],biasa1[SATUAN])</f>
        <v>960 pc</v>
      </c>
    </row>
    <row r="859" spans="1:14" ht="20.100000000000001" customHeight="1">
      <c r="A859" s="87">
        <f>IF(biasa1[[#This Row],[JUMLAH]]&gt;0,COUNT(A$3:$A858)+1,"")</f>
        <v>841</v>
      </c>
      <c r="B859" s="88" t="s">
        <v>813</v>
      </c>
      <c r="C859" s="87">
        <f>IF(biasa1[[#This Row],[BARU]]="",biasa1[[#This Row],[JUMLAH AWAL]],biasa1[[#This Row],[BARU]])</f>
        <v>1</v>
      </c>
      <c r="D859" s="87" t="s">
        <v>814</v>
      </c>
      <c r="E859" s="87">
        <v>1</v>
      </c>
      <c r="F859" s="87"/>
      <c r="G8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9" s="90"/>
      <c r="I8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9" s="91">
        <f>LOOKUP(ROW(K859)-ROWS($K$1:$K$3),biasa1[NO])</f>
        <v>856</v>
      </c>
      <c r="L859" s="77" t="str">
        <f>LOOKUP(biasa2[[#This Row],[NO]],biasa1[NO],biasa1[NAMA])</f>
        <v>Garisan 18cm Dney (4D)</v>
      </c>
      <c r="M859" s="91">
        <f>LOOKUP(biasa2[[#This Row],[NO]],biasa1[NO],biasa1[JUMLAH])</f>
        <v>3</v>
      </c>
      <c r="N859" s="91" t="str">
        <f>LOOKUP(biasa2[[#This Row],[NO]],biasa1[NO],biasa1[SATUAN])</f>
        <v>800 ls</v>
      </c>
    </row>
    <row r="860" spans="1:14" ht="20.100000000000001" customHeight="1">
      <c r="A860" s="87">
        <f>IF(biasa1[[#This Row],[JUMLAH]]&gt;0,COUNT(A$3:$A859)+1,"")</f>
        <v>842</v>
      </c>
      <c r="B860" s="88" t="s">
        <v>815</v>
      </c>
      <c r="C860" s="87">
        <f>IF(biasa1[[#This Row],[BARU]]="",biasa1[[#This Row],[JUMLAH AWAL]],biasa1[[#This Row],[BARU]])</f>
        <v>6</v>
      </c>
      <c r="D860" s="87" t="s">
        <v>441</v>
      </c>
      <c r="E860" s="87">
        <v>6</v>
      </c>
      <c r="F860" s="87"/>
      <c r="G8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0" s="90"/>
      <c r="I8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0" s="91">
        <f>LOOKUP(ROW(K860)-ROWS($K$1:$K$3),biasa1[NO])</f>
        <v>857</v>
      </c>
      <c r="L860" s="77" t="str">
        <f>LOOKUP(biasa2[[#This Row],[NO]],biasa1[NO],biasa1[NAMA])</f>
        <v>Garisan 18cm SY-1308 (24 pc) Hk(1)/ HP(8)</v>
      </c>
      <c r="M860" s="91">
        <f>LOOKUP(biasa2[[#This Row],[NO]],biasa1[NO],biasa1[JUMLAH])</f>
        <v>9</v>
      </c>
      <c r="N860" s="91" t="str">
        <f>LOOKUP(biasa2[[#This Row],[NO]],biasa1[NO],biasa1[SATUAN])</f>
        <v>120 ls</v>
      </c>
    </row>
    <row r="861" spans="1:14" ht="20.100000000000001" customHeight="1">
      <c r="A861" s="87">
        <f>IF(biasa1[[#This Row],[JUMLAH]]&gt;0,COUNT(A$3:$A860)+1,"")</f>
        <v>843</v>
      </c>
      <c r="B861" s="88" t="s">
        <v>815</v>
      </c>
      <c r="C861" s="87">
        <f>IF(biasa1[[#This Row],[BARU]]="",biasa1[[#This Row],[JUMLAH AWAL]],biasa1[[#This Row],[BARU]])</f>
        <v>1</v>
      </c>
      <c r="D861" s="87" t="s">
        <v>816</v>
      </c>
      <c r="E861" s="87">
        <v>1</v>
      </c>
      <c r="F861" s="87"/>
      <c r="G8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1" s="90"/>
      <c r="I8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1" s="91">
        <f>LOOKUP(ROW(K861)-ROWS($K$1:$K$3),biasa1[NO])</f>
        <v>858</v>
      </c>
      <c r="L861" s="77" t="str">
        <f>LOOKUP(biasa2[[#This Row],[NO]],biasa1[NO],biasa1[NAMA])</f>
        <v>Garisan 20cm 109 (100)</v>
      </c>
      <c r="M861" s="91">
        <f>LOOKUP(biasa2[[#This Row],[NO]],biasa1[NO],biasa1[JUMLAH])</f>
        <v>1</v>
      </c>
      <c r="N861" s="91" t="str">
        <f>LOOKUP(biasa2[[#This Row],[NO]],biasa1[NO],biasa1[SATUAN])</f>
        <v>16 box</v>
      </c>
    </row>
    <row r="862" spans="1:14" ht="20.100000000000001" customHeight="1">
      <c r="A862" s="87">
        <f>IF(biasa1[[#This Row],[JUMLAH]]&gt;0,COUNT(A$3:$A861)+1,"")</f>
        <v>844</v>
      </c>
      <c r="B862" s="88" t="s">
        <v>817</v>
      </c>
      <c r="C862" s="87">
        <f>IF(biasa1[[#This Row],[BARU]]="",biasa1[[#This Row],[JUMLAH AWAL]],biasa1[[#This Row],[BARU]])</f>
        <v>5</v>
      </c>
      <c r="D862" s="87" t="s">
        <v>441</v>
      </c>
      <c r="E862" s="87">
        <v>5</v>
      </c>
      <c r="F862" s="87"/>
      <c r="G8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2" s="90"/>
      <c r="I8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2" s="91">
        <f>LOOKUP(ROW(K862)-ROWS($K$1:$K$3),biasa1[NO])</f>
        <v>859</v>
      </c>
      <c r="L862" s="77" t="str">
        <f>LOOKUP(biasa2[[#This Row],[NO]],biasa1[NO],biasa1[NAMA])</f>
        <v>Garisan 20cm 2011(10)/ 2010(2)</v>
      </c>
      <c r="M862" s="91">
        <f>LOOKUP(biasa2[[#This Row],[NO]],biasa1[NO],biasa1[JUMLAH])</f>
        <v>12</v>
      </c>
      <c r="N862" s="91" t="str">
        <f>LOOKUP(biasa2[[#This Row],[NO]],biasa1[NO],biasa1[SATUAN])</f>
        <v>24 box</v>
      </c>
    </row>
    <row r="863" spans="1:14" ht="20.100000000000001" customHeight="1">
      <c r="A863" s="87">
        <f>IF(biasa1[[#This Row],[JUMLAH]]&gt;0,COUNT(A$3:$A862)+1,"")</f>
        <v>845</v>
      </c>
      <c r="B863" s="88" t="s">
        <v>818</v>
      </c>
      <c r="C863" s="87">
        <f>IF(biasa1[[#This Row],[BARU]]="",biasa1[[#This Row],[JUMLAH AWAL]],biasa1[[#This Row],[BARU]])</f>
        <v>2</v>
      </c>
      <c r="D863" s="87" t="s">
        <v>165</v>
      </c>
      <c r="E863" s="87">
        <v>2</v>
      </c>
      <c r="F863" s="87"/>
      <c r="G8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3" s="90"/>
      <c r="I8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3" s="91">
        <f>LOOKUP(ROW(K863)-ROWS($K$1:$K$3),biasa1[NO])</f>
        <v>860</v>
      </c>
      <c r="L863" s="77" t="str">
        <f>LOOKUP(biasa2[[#This Row],[NO]],biasa1[NO],biasa1[NAMA])</f>
        <v>Garisan 20cm 2020 Disney 1x36</v>
      </c>
      <c r="M863" s="91">
        <f>LOOKUP(biasa2[[#This Row],[NO]],biasa1[NO],biasa1[JUMLAH])</f>
        <v>3</v>
      </c>
      <c r="N863" s="91" t="str">
        <f>LOOKUP(biasa2[[#This Row],[NO]],biasa1[NO],biasa1[SATUAN])</f>
        <v>20 box</v>
      </c>
    </row>
    <row r="864" spans="1:14" ht="20.100000000000001" customHeight="1">
      <c r="A864" s="87">
        <f>IF(biasa1[[#This Row],[JUMLAH]]&gt;0,COUNT(A$3:$A863)+1,"")</f>
        <v>846</v>
      </c>
      <c r="B864" s="88" t="s">
        <v>819</v>
      </c>
      <c r="C864" s="87">
        <f>IF(biasa1[[#This Row],[BARU]]="",biasa1[[#This Row],[JUMLAH AWAL]],biasa1[[#This Row],[BARU]])</f>
        <v>7</v>
      </c>
      <c r="D864" s="87" t="s">
        <v>148</v>
      </c>
      <c r="E864" s="87">
        <v>7</v>
      </c>
      <c r="F864" s="87"/>
      <c r="G8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4" s="90"/>
      <c r="I8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4" s="91">
        <f>LOOKUP(ROW(K864)-ROWS($K$1:$K$3),biasa1[NO])</f>
        <v>861</v>
      </c>
      <c r="L864" s="77" t="str">
        <f>LOOKUP(biasa2[[#This Row],[NO]],biasa1[NO],biasa1[NAMA])</f>
        <v>Garisan 20cm 8803 AB (40)</v>
      </c>
      <c r="M864" s="91">
        <f>LOOKUP(biasa2[[#This Row],[NO]],biasa1[NO],biasa1[JUMLAH])</f>
        <v>2</v>
      </c>
      <c r="N864" s="91" t="str">
        <f>LOOKUP(biasa2[[#This Row],[NO]],biasa1[NO],biasa1[SATUAN])</f>
        <v>32 box</v>
      </c>
    </row>
    <row r="865" spans="1:14" ht="20.100000000000001" customHeight="1">
      <c r="A865" s="87">
        <f>IF(biasa1[[#This Row],[JUMLAH]]&gt;0,COUNT(A$3:$A864)+1,"")</f>
        <v>847</v>
      </c>
      <c r="B865" s="88" t="s">
        <v>820</v>
      </c>
      <c r="C865" s="87">
        <f>IF(biasa1[[#This Row],[BARU]]="",biasa1[[#This Row],[JUMLAH AWAL]],biasa1[[#This Row],[BARU]])</f>
        <v>63</v>
      </c>
      <c r="D865" s="87" t="s">
        <v>79</v>
      </c>
      <c r="E865" s="87">
        <v>63</v>
      </c>
      <c r="F865" s="87"/>
      <c r="G8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5" s="90"/>
      <c r="I8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5" s="91">
        <f>LOOKUP(ROW(K865)-ROWS($K$1:$K$3),biasa1[NO])</f>
        <v>862</v>
      </c>
      <c r="L865" s="77" t="str">
        <f>LOOKUP(biasa2[[#This Row],[NO]],biasa1[NO],biasa1[NAMA])</f>
        <v>Garisan 20cm Fancy baby mouse</v>
      </c>
      <c r="M865" s="91">
        <f>LOOKUP(biasa2[[#This Row],[NO]],biasa1[NO],biasa1[JUMLAH])</f>
        <v>52</v>
      </c>
      <c r="N865" s="91" t="str">
        <f>LOOKUP(biasa2[[#This Row],[NO]],biasa1[NO],biasa1[SATUAN])</f>
        <v>180 ls</v>
      </c>
    </row>
    <row r="866" spans="1:14" ht="20.100000000000001" customHeight="1">
      <c r="A866" s="87">
        <f>IF(biasa1[[#This Row],[JUMLAH]]&gt;0,COUNT(A$3:$A865)+1,"")</f>
        <v>848</v>
      </c>
      <c r="B866" s="88" t="s">
        <v>821</v>
      </c>
      <c r="C866" s="87">
        <f>IF(biasa1[[#This Row],[BARU]]="",biasa1[[#This Row],[JUMLAH AWAL]],biasa1[[#This Row],[BARU]])</f>
        <v>3</v>
      </c>
      <c r="D866" s="87" t="s">
        <v>165</v>
      </c>
      <c r="E866" s="87">
        <v>3</v>
      </c>
      <c r="F866" s="87"/>
      <c r="G8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6" s="90"/>
      <c r="I8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6" s="91">
        <f>LOOKUP(ROW(K866)-ROWS($K$1:$K$3),biasa1[NO])</f>
        <v>863</v>
      </c>
      <c r="L866" s="77" t="str">
        <f>LOOKUP(biasa2[[#This Row],[NO]],biasa1[NO],biasa1[NAMA])</f>
        <v>Garisan 20cm Fancy cut mouse</v>
      </c>
      <c r="M866" s="91">
        <f>LOOKUP(biasa2[[#This Row],[NO]],biasa1[NO],biasa1[JUMLAH])</f>
        <v>17</v>
      </c>
      <c r="N866" s="91" t="str">
        <f>LOOKUP(biasa2[[#This Row],[NO]],biasa1[NO],biasa1[SATUAN])</f>
        <v>180 ls</v>
      </c>
    </row>
    <row r="867" spans="1:14" ht="20.100000000000001" customHeight="1">
      <c r="A867" s="87">
        <f>IF(biasa1[[#This Row],[JUMLAH]]&gt;0,COUNT(A$3:$A866)+1,"")</f>
        <v>849</v>
      </c>
      <c r="B867" s="88" t="s">
        <v>822</v>
      </c>
      <c r="C867" s="87">
        <f>IF(biasa1[[#This Row],[BARU]]="",biasa1[[#This Row],[JUMLAH AWAL]],biasa1[[#This Row],[BARU]])</f>
        <v>6</v>
      </c>
      <c r="D867" s="87" t="s">
        <v>156</v>
      </c>
      <c r="E867" s="87">
        <v>6</v>
      </c>
      <c r="F867" s="87"/>
      <c r="G8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7" s="90"/>
      <c r="I8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7" s="91">
        <f>LOOKUP(ROW(K867)-ROWS($K$1:$K$3),biasa1[NO])</f>
        <v>864</v>
      </c>
      <c r="L867" s="77" t="str">
        <f>LOOKUP(biasa2[[#This Row],[NO]],biasa1[NO],biasa1[NAMA])</f>
        <v>Garisan 20cm Fancy mouse</v>
      </c>
      <c r="M867" s="91">
        <f>LOOKUP(biasa2[[#This Row],[NO]],biasa1[NO],biasa1[JUMLAH])</f>
        <v>1</v>
      </c>
      <c r="N867" s="91" t="str">
        <f>LOOKUP(biasa2[[#This Row],[NO]],biasa1[NO],biasa1[SATUAN])</f>
        <v>180 ls</v>
      </c>
    </row>
    <row r="868" spans="1:14" ht="20.100000000000001" customHeight="1">
      <c r="A868" s="87">
        <f>IF(biasa1[[#This Row],[JUMLAH]]&gt;0,COUNT(A$3:$A867)+1,"")</f>
        <v>850</v>
      </c>
      <c r="B868" s="88" t="s">
        <v>823</v>
      </c>
      <c r="C868" s="87">
        <f>IF(biasa1[[#This Row],[BARU]]="",biasa1[[#This Row],[JUMLAH AWAL]],biasa1[[#This Row],[BARU]])</f>
        <v>6</v>
      </c>
      <c r="D868" s="87" t="s">
        <v>441</v>
      </c>
      <c r="E868" s="87">
        <v>6</v>
      </c>
      <c r="F868" s="87"/>
      <c r="G8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8" s="90"/>
      <c r="I8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8" s="91">
        <f>LOOKUP(ROW(K868)-ROWS($K$1:$K$3),biasa1[NO])</f>
        <v>865</v>
      </c>
      <c r="L868" s="77" t="str">
        <f>LOOKUP(biasa2[[#This Row],[NO]],biasa1[NO],biasa1[NAMA])</f>
        <v>Garisan 20cm Fancy pavia bear</v>
      </c>
      <c r="M868" s="91">
        <f>LOOKUP(biasa2[[#This Row],[NO]],biasa1[NO],biasa1[JUMLAH])</f>
        <v>22</v>
      </c>
      <c r="N868" s="91" t="str">
        <f>LOOKUP(biasa2[[#This Row],[NO]],biasa1[NO],biasa1[SATUAN])</f>
        <v>180 ls</v>
      </c>
    </row>
    <row r="869" spans="1:14" ht="20.100000000000001" customHeight="1">
      <c r="A869" s="87">
        <f>IF(biasa1[[#This Row],[JUMLAH]]&gt;0,COUNT(A$3:$A868)+1,"")</f>
        <v>851</v>
      </c>
      <c r="B869" s="88" t="s">
        <v>824</v>
      </c>
      <c r="C869" s="87">
        <f>IF(biasa1[[#This Row],[BARU]]="",biasa1[[#This Row],[JUMLAH AWAL]],biasa1[[#This Row],[BARU]])</f>
        <v>1</v>
      </c>
      <c r="D869" s="87" t="s">
        <v>441</v>
      </c>
      <c r="E869" s="87">
        <v>1</v>
      </c>
      <c r="F869" s="87"/>
      <c r="G8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9" s="90"/>
      <c r="I8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9" s="91">
        <f>LOOKUP(ROW(K869)-ROWS($K$1:$K$3),biasa1[NO])</f>
        <v>866</v>
      </c>
      <c r="L869" s="77" t="str">
        <f>LOOKUP(biasa2[[#This Row],[NO]],biasa1[NO],biasa1[NAMA])</f>
        <v>Garisan 20cm Fancy pretty white</v>
      </c>
      <c r="M869" s="91">
        <f>LOOKUP(biasa2[[#This Row],[NO]],biasa1[NO],biasa1[JUMLAH])</f>
        <v>54</v>
      </c>
      <c r="N869" s="91" t="str">
        <f>LOOKUP(biasa2[[#This Row],[NO]],biasa1[NO],biasa1[SATUAN])</f>
        <v>180 ls</v>
      </c>
    </row>
    <row r="870" spans="1:14" ht="20.100000000000001" customHeight="1">
      <c r="A870" s="87">
        <f>IF(biasa1[[#This Row],[JUMLAH]]&gt;0,COUNT(A$3:$A869)+1,"")</f>
        <v>852</v>
      </c>
      <c r="B870" s="88" t="s">
        <v>825</v>
      </c>
      <c r="C870" s="87">
        <f>IF(biasa1[[#This Row],[BARU]]="",biasa1[[#This Row],[JUMLAH AWAL]],biasa1[[#This Row],[BARU]])</f>
        <v>6</v>
      </c>
      <c r="D870" s="87" t="s">
        <v>181</v>
      </c>
      <c r="E870" s="87">
        <v>6</v>
      </c>
      <c r="F870" s="87"/>
      <c r="G8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0" s="90"/>
      <c r="I8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0" s="91">
        <f>LOOKUP(ROW(K870)-ROWS($K$1:$K$3),biasa1[NO])</f>
        <v>867</v>
      </c>
      <c r="L870" s="77" t="str">
        <f>LOOKUP(biasa2[[#This Row],[NO]],biasa1[NO],biasa1[NAMA])</f>
        <v>Garisan 20cm Fancy spiderman biru</v>
      </c>
      <c r="M870" s="91">
        <f>LOOKUP(biasa2[[#This Row],[NO]],biasa1[NO],biasa1[JUMLAH])</f>
        <v>17</v>
      </c>
      <c r="N870" s="91" t="str">
        <f>LOOKUP(biasa2[[#This Row],[NO]],biasa1[NO],biasa1[SATUAN])</f>
        <v>180 ls</v>
      </c>
    </row>
    <row r="871" spans="1:14" ht="20.100000000000001" customHeight="1">
      <c r="A871" s="87">
        <f>IF(biasa1[[#This Row],[JUMLAH]]&gt;0,COUNT(A$3:$A870)+1,"")</f>
        <v>853</v>
      </c>
      <c r="B871" s="88" t="s">
        <v>826</v>
      </c>
      <c r="C871" s="87">
        <f>IF(biasa1[[#This Row],[BARU]]="",biasa1[[#This Row],[JUMLAH AWAL]],biasa1[[#This Row],[BARU]])</f>
        <v>2</v>
      </c>
      <c r="D871" s="87" t="s">
        <v>422</v>
      </c>
      <c r="E871" s="87">
        <v>2</v>
      </c>
      <c r="F871" s="87"/>
      <c r="G8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1" s="90"/>
      <c r="I8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1" s="91">
        <f>LOOKUP(ROW(K871)-ROWS($K$1:$K$3),biasa1[NO])</f>
        <v>868</v>
      </c>
      <c r="L871" s="77" t="str">
        <f>LOOKUP(biasa2[[#This Row],[NO]],biasa1[NO],biasa1[NAMA])</f>
        <v>Garisan 20cm Fancy superman</v>
      </c>
      <c r="M871" s="91">
        <f>LOOKUP(biasa2[[#This Row],[NO]],biasa1[NO],biasa1[JUMLAH])</f>
        <v>10</v>
      </c>
      <c r="N871" s="91" t="str">
        <f>LOOKUP(biasa2[[#This Row],[NO]],biasa1[NO],biasa1[SATUAN])</f>
        <v>180 ls</v>
      </c>
    </row>
    <row r="872" spans="1:14" ht="20.100000000000001" customHeight="1">
      <c r="A872" s="87">
        <f>IF(biasa1[[#This Row],[JUMLAH]]&gt;0,COUNT(A$3:$A871)+1,"")</f>
        <v>854</v>
      </c>
      <c r="B872" s="88" t="s">
        <v>827</v>
      </c>
      <c r="C872" s="87">
        <f>IF(biasa1[[#This Row],[BARU]]="",biasa1[[#This Row],[JUMLAH AWAL]],biasa1[[#This Row],[BARU]])</f>
        <v>3</v>
      </c>
      <c r="D872" s="87" t="s">
        <v>148</v>
      </c>
      <c r="E872" s="87">
        <v>3</v>
      </c>
      <c r="F872" s="87"/>
      <c r="G8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2" s="90"/>
      <c r="I8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2" s="91">
        <f>LOOKUP(ROW(K872)-ROWS($K$1:$K$3),biasa1[NO])</f>
        <v>869</v>
      </c>
      <c r="L872" s="77" t="str">
        <f>LOOKUP(biasa2[[#This Row],[NO]],biasa1[NO],biasa1[NAMA])</f>
        <v>Garisan 20cm Holo 93-20 (1 Disp=10 pc)</v>
      </c>
      <c r="M872" s="91">
        <f>LOOKUP(biasa2[[#This Row],[NO]],biasa1[NO],biasa1[JUMLAH])</f>
        <v>11</v>
      </c>
      <c r="N872" s="91" t="str">
        <f>LOOKUP(biasa2[[#This Row],[NO]],biasa1[NO],biasa1[SATUAN])</f>
        <v>20 box</v>
      </c>
    </row>
    <row r="873" spans="1:14" ht="20.100000000000001" customHeight="1">
      <c r="A873" s="87">
        <f>IF(biasa1[[#This Row],[JUMLAH]]&gt;0,COUNT(A$3:$A872)+1,"")</f>
        <v>855</v>
      </c>
      <c r="B873" s="88" t="s">
        <v>828</v>
      </c>
      <c r="C873" s="87">
        <f>IF(biasa1[[#This Row],[BARU]]="",biasa1[[#This Row],[JUMLAH AWAL]],biasa1[[#This Row],[BARU]])</f>
        <v>1</v>
      </c>
      <c r="D873" s="87" t="s">
        <v>184</v>
      </c>
      <c r="E873" s="87">
        <v>1</v>
      </c>
      <c r="F873" s="87"/>
      <c r="G8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3" s="90"/>
      <c r="I8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3" s="91">
        <f>LOOKUP(ROW(K873)-ROWS($K$1:$K$3),biasa1[NO])</f>
        <v>870</v>
      </c>
      <c r="L873" s="77" t="str">
        <f>LOOKUP(biasa2[[#This Row],[NO]],biasa1[NO],biasa1[NAMA])</f>
        <v>Garisan 20cm LY 8161 (120)</v>
      </c>
      <c r="M873" s="91">
        <f>LOOKUP(biasa2[[#This Row],[NO]],biasa1[NO],biasa1[JUMLAH])</f>
        <v>1</v>
      </c>
      <c r="N873" s="91" t="str">
        <f>LOOKUP(biasa2[[#This Row],[NO]],biasa1[NO],biasa1[SATUAN])</f>
        <v>20 box</v>
      </c>
    </row>
    <row r="874" spans="1:14" ht="20.100000000000001" customHeight="1">
      <c r="A874" s="87">
        <f>IF(biasa1[[#This Row],[JUMLAH]]&gt;0,COUNT(A$3:$A873)+1,"")</f>
        <v>856</v>
      </c>
      <c r="B874" s="88" t="s">
        <v>829</v>
      </c>
      <c r="C874" s="87">
        <f>IF(biasa1[[#This Row],[BARU]]="",biasa1[[#This Row],[JUMLAH AWAL]],biasa1[[#This Row],[BARU]])</f>
        <v>3</v>
      </c>
      <c r="D874" s="87" t="s">
        <v>830</v>
      </c>
      <c r="E874" s="87">
        <v>3</v>
      </c>
      <c r="F874" s="87"/>
      <c r="G8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4" s="90"/>
      <c r="I8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4" s="91">
        <f>LOOKUP(ROW(K874)-ROWS($K$1:$K$3),biasa1[NO])</f>
        <v>871</v>
      </c>
      <c r="L874" s="77" t="str">
        <f>LOOKUP(biasa2[[#This Row],[NO]],biasa1[NO],biasa1[NAMA])</f>
        <v>Garisan 20cm M 1824-11 (100)</v>
      </c>
      <c r="M874" s="91">
        <f>LOOKUP(biasa2[[#This Row],[NO]],biasa1[NO],biasa1[JUMLAH])</f>
        <v>1</v>
      </c>
      <c r="N874" s="91" t="str">
        <f>LOOKUP(biasa2[[#This Row],[NO]],biasa1[NO],biasa1[SATUAN])</f>
        <v>24 box</v>
      </c>
    </row>
    <row r="875" spans="1:14" ht="20.100000000000001" customHeight="1">
      <c r="A875" s="87">
        <f>IF(biasa1[[#This Row],[JUMLAH]]&gt;0,COUNT(A$3:$A874)+1,"")</f>
        <v>857</v>
      </c>
      <c r="B875" s="88" t="s">
        <v>831</v>
      </c>
      <c r="C875" s="87">
        <f>IF(biasa1[[#This Row],[BARU]]="",biasa1[[#This Row],[JUMLAH AWAL]],biasa1[[#This Row],[BARU]])</f>
        <v>9</v>
      </c>
      <c r="D875" s="87" t="s">
        <v>33</v>
      </c>
      <c r="E875" s="87">
        <v>9</v>
      </c>
      <c r="F875" s="87"/>
      <c r="G8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5" s="90"/>
      <c r="I8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5" s="91">
        <f>LOOKUP(ROW(K875)-ROWS($K$1:$K$3),biasa1[NO])</f>
        <v>872</v>
      </c>
      <c r="L875" s="77" t="str">
        <f>LOOKUP(biasa2[[#This Row],[NO]],biasa1[NO],biasa1[NAMA])</f>
        <v>Garisan 30cm (Abjad &amp; Angka) 3008</v>
      </c>
      <c r="M875" s="91">
        <f>LOOKUP(biasa2[[#This Row],[NO]],biasa1[NO],biasa1[JUMLAH])</f>
        <v>8</v>
      </c>
      <c r="N875" s="91" t="str">
        <f>LOOKUP(biasa2[[#This Row],[NO]],biasa1[NO],biasa1[SATUAN])</f>
        <v>1200 pc</v>
      </c>
    </row>
    <row r="876" spans="1:14" ht="20.100000000000001" customHeight="1">
      <c r="A876" s="87">
        <f>IF(biasa1[[#This Row],[JUMLAH]]&gt;0,COUNT(A$3:$A875)+1,"")</f>
        <v>858</v>
      </c>
      <c r="B876" s="88" t="s">
        <v>832</v>
      </c>
      <c r="C876" s="87">
        <f>IF(biasa1[[#This Row],[BARU]]="",biasa1[[#This Row],[JUMLAH AWAL]],biasa1[[#This Row],[BARU]])</f>
        <v>1</v>
      </c>
      <c r="D876" s="87" t="s">
        <v>405</v>
      </c>
      <c r="E876" s="87">
        <v>1</v>
      </c>
      <c r="F876" s="87"/>
      <c r="G8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6" s="90"/>
      <c r="I8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6" s="91">
        <f>LOOKUP(ROW(K876)-ROWS($K$1:$K$3),biasa1[NO])</f>
        <v>873</v>
      </c>
      <c r="L876" s="77" t="str">
        <f>LOOKUP(biasa2[[#This Row],[NO]],biasa1[NO],biasa1[NAMA])</f>
        <v>Garisan 30cm 1105 (lama) (pantai 40 Φ)</v>
      </c>
      <c r="M876" s="91">
        <f>LOOKUP(biasa2[[#This Row],[NO]],biasa1[NO],biasa1[JUMLAH])</f>
        <v>8</v>
      </c>
      <c r="N876" s="91" t="str">
        <f>LOOKUP(biasa2[[#This Row],[NO]],biasa1[NO],biasa1[SATUAN])</f>
        <v>120 ls</v>
      </c>
    </row>
    <row r="877" spans="1:14" ht="20.100000000000001" customHeight="1">
      <c r="A877" s="87">
        <f>IF(biasa1[[#This Row],[JUMLAH]]&gt;0,COUNT(A$3:$A876)+1,"")</f>
        <v>859</v>
      </c>
      <c r="B877" s="88" t="s">
        <v>833</v>
      </c>
      <c r="C877" s="87">
        <f>IF(biasa1[[#This Row],[BARU]]="",biasa1[[#This Row],[JUMLAH AWAL]],biasa1[[#This Row],[BARU]])</f>
        <v>12</v>
      </c>
      <c r="D877" s="87" t="s">
        <v>156</v>
      </c>
      <c r="E877" s="87">
        <v>12</v>
      </c>
      <c r="F877" s="87"/>
      <c r="G8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7" s="90"/>
      <c r="I8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7" s="91">
        <f>LOOKUP(ROW(K877)-ROWS($K$1:$K$3),biasa1[NO])</f>
        <v>874</v>
      </c>
      <c r="L877" s="77" t="str">
        <f>LOOKUP(biasa2[[#This Row],[NO]],biasa1[NO],biasa1[NAMA])</f>
        <v>Garisan 30cm 2109 lebar</v>
      </c>
      <c r="M877" s="91">
        <f>LOOKUP(biasa2[[#This Row],[NO]],biasa1[NO],biasa1[JUMLAH])</f>
        <v>1</v>
      </c>
      <c r="N877" s="91" t="str">
        <f>LOOKUP(biasa2[[#This Row],[NO]],biasa1[NO],biasa1[SATUAN])</f>
        <v>1000 pc</v>
      </c>
    </row>
    <row r="878" spans="1:14" ht="20.100000000000001" customHeight="1">
      <c r="A878" s="87">
        <f>IF(biasa1[[#This Row],[JUMLAH]]&gt;0,COUNT(A$3:$A877)+1,"")</f>
        <v>860</v>
      </c>
      <c r="B878" s="88" t="s">
        <v>834</v>
      </c>
      <c r="C878" s="87">
        <f>IF(biasa1[[#This Row],[BARU]]="",biasa1[[#This Row],[JUMLAH AWAL]],biasa1[[#This Row],[BARU]])</f>
        <v>3</v>
      </c>
      <c r="D878" s="87" t="s">
        <v>245</v>
      </c>
      <c r="E878" s="87">
        <v>3</v>
      </c>
      <c r="F878" s="87"/>
      <c r="G8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8" s="90"/>
      <c r="I8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8" s="91">
        <f>LOOKUP(ROW(K878)-ROWS($K$1:$K$3),biasa1[NO])</f>
        <v>875</v>
      </c>
      <c r="L878" s="77" t="str">
        <f>LOOKUP(biasa2[[#This Row],[NO]],biasa1[NO],biasa1[NAMA])</f>
        <v>Garisan 30cm 704 (60)</v>
      </c>
      <c r="M878" s="91">
        <f>LOOKUP(biasa2[[#This Row],[NO]],biasa1[NO],biasa1[JUMLAH])</f>
        <v>8</v>
      </c>
      <c r="N878" s="91" t="str">
        <f>LOOKUP(biasa2[[#This Row],[NO]],biasa1[NO],biasa1[SATUAN])</f>
        <v>50 ls</v>
      </c>
    </row>
    <row r="879" spans="1:14" ht="20.100000000000001" customHeight="1">
      <c r="A879" s="87">
        <f>IF(biasa1[[#This Row],[JUMLAH]]&gt;0,COUNT(A$3:$A878)+1,"")</f>
        <v>861</v>
      </c>
      <c r="B879" s="88" t="s">
        <v>835</v>
      </c>
      <c r="C879" s="87">
        <f>IF(biasa1[[#This Row],[BARU]]="",biasa1[[#This Row],[JUMLAH AWAL]],biasa1[[#This Row],[BARU]])</f>
        <v>2</v>
      </c>
      <c r="D879" s="87" t="s">
        <v>422</v>
      </c>
      <c r="E879" s="87">
        <v>2</v>
      </c>
      <c r="F879" s="87"/>
      <c r="G8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9" s="90"/>
      <c r="I8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9" s="91">
        <f>LOOKUP(ROW(K879)-ROWS($K$1:$K$3),biasa1[NO])</f>
        <v>876</v>
      </c>
      <c r="L879" s="77" t="str">
        <f>LOOKUP(biasa2[[#This Row],[NO]],biasa1[NO],biasa1[NAMA])</f>
        <v>Garisan 30cm 854 1x48</v>
      </c>
      <c r="M879" s="91">
        <f>LOOKUP(biasa2[[#This Row],[NO]],biasa1[NO],biasa1[JUMLAH])</f>
        <v>3</v>
      </c>
      <c r="N879" s="91" t="str">
        <f>LOOKUP(biasa2[[#This Row],[NO]],biasa1[NO],biasa1[SATUAN])</f>
        <v>20 box</v>
      </c>
    </row>
    <row r="880" spans="1:14" ht="20.100000000000001" customHeight="1">
      <c r="A880" s="87">
        <f>IF(biasa1[[#This Row],[JUMLAH]]&gt;0,COUNT(A$3:$A879)+1,"")</f>
        <v>862</v>
      </c>
      <c r="B880" s="88" t="s">
        <v>836</v>
      </c>
      <c r="C880" s="87">
        <f>IF(biasa1[[#This Row],[BARU]]="",biasa1[[#This Row],[JUMLAH AWAL]],biasa1[[#This Row],[BARU]])</f>
        <v>52</v>
      </c>
      <c r="D880" s="87" t="s">
        <v>497</v>
      </c>
      <c r="E880" s="87">
        <v>52</v>
      </c>
      <c r="F880" s="87"/>
      <c r="G8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0" s="90"/>
      <c r="I8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0" s="91">
        <f>LOOKUP(ROW(K880)-ROWS($K$1:$K$3),biasa1[NO])</f>
        <v>877</v>
      </c>
      <c r="L880" s="77" t="str">
        <f>LOOKUP(biasa2[[#This Row],[NO]],biasa1[NO],biasa1[NAMA])</f>
        <v>Garisan 30cm AB K30</v>
      </c>
      <c r="M880" s="91">
        <f>LOOKUP(biasa2[[#This Row],[NO]],biasa1[NO],biasa1[JUMLAH])</f>
        <v>3</v>
      </c>
      <c r="N880" s="91" t="str">
        <f>LOOKUP(biasa2[[#This Row],[NO]],biasa1[NO],biasa1[SATUAN])</f>
        <v>20 box</v>
      </c>
    </row>
    <row r="881" spans="1:14" ht="20.100000000000001" customHeight="1">
      <c r="A881" s="87">
        <f>IF(biasa1[[#This Row],[JUMLAH]]&gt;0,COUNT(A$3:$A880)+1,"")</f>
        <v>863</v>
      </c>
      <c r="B881" s="88" t="s">
        <v>837</v>
      </c>
      <c r="C881" s="87">
        <f>IF(biasa1[[#This Row],[BARU]]="",biasa1[[#This Row],[JUMLAH AWAL]],biasa1[[#This Row],[BARU]])</f>
        <v>17</v>
      </c>
      <c r="D881" s="87" t="s">
        <v>497</v>
      </c>
      <c r="E881" s="87">
        <v>17</v>
      </c>
      <c r="F881" s="87"/>
      <c r="G8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1" s="90"/>
      <c r="I8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1" s="91">
        <f>LOOKUP(ROW(K881)-ROWS($K$1:$K$3),biasa1[NO])</f>
        <v>878</v>
      </c>
      <c r="L881" s="77" t="str">
        <f>LOOKUP(biasa2[[#This Row],[NO]],biasa1[NO],biasa1[NAMA])</f>
        <v>Garisan 30cm aluminium 1530</v>
      </c>
      <c r="M881" s="91">
        <f>LOOKUP(biasa2[[#This Row],[NO]],biasa1[NO],biasa1[JUMLAH])</f>
        <v>4</v>
      </c>
      <c r="N881" s="91" t="str">
        <f>LOOKUP(biasa2[[#This Row],[NO]],biasa1[NO],biasa1[SATUAN])</f>
        <v>1200 pc</v>
      </c>
    </row>
    <row r="882" spans="1:14" ht="20.100000000000001" customHeight="1">
      <c r="A882" s="87">
        <f>IF(biasa1[[#This Row],[JUMLAH]]&gt;0,COUNT(A$3:$A881)+1,"")</f>
        <v>864</v>
      </c>
      <c r="B882" s="88" t="s">
        <v>838</v>
      </c>
      <c r="C882" s="87">
        <f>IF(biasa1[[#This Row],[BARU]]="",biasa1[[#This Row],[JUMLAH AWAL]],biasa1[[#This Row],[BARU]])</f>
        <v>1</v>
      </c>
      <c r="D882" s="87" t="s">
        <v>497</v>
      </c>
      <c r="E882" s="87">
        <v>1</v>
      </c>
      <c r="F882" s="87"/>
      <c r="G8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2" s="90"/>
      <c r="I8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2" s="91">
        <f>LOOKUP(ROW(K882)-ROWS($K$1:$K$3),biasa1[NO])</f>
        <v>879</v>
      </c>
      <c r="L882" s="77" t="str">
        <f>LOOKUP(biasa2[[#This Row],[NO]],biasa1[NO],biasa1[NAMA])</f>
        <v>Garisan 30cm Besi 5030 yoeker orange</v>
      </c>
      <c r="M882" s="91">
        <f>LOOKUP(biasa2[[#This Row],[NO]],biasa1[NO],biasa1[JUMLAH])</f>
        <v>17</v>
      </c>
      <c r="N882" s="91" t="str">
        <f>LOOKUP(biasa2[[#This Row],[NO]],biasa1[NO],biasa1[SATUAN])</f>
        <v>50 ls</v>
      </c>
    </row>
    <row r="883" spans="1:14" ht="20.100000000000001" customHeight="1">
      <c r="A883" s="87">
        <f>IF(biasa1[[#This Row],[JUMLAH]]&gt;0,COUNT(A$3:$A882)+1,"")</f>
        <v>865</v>
      </c>
      <c r="B883" s="88" t="s">
        <v>839</v>
      </c>
      <c r="C883" s="87">
        <f>IF(biasa1[[#This Row],[BARU]]="",biasa1[[#This Row],[JUMLAH AWAL]],biasa1[[#This Row],[BARU]])</f>
        <v>22</v>
      </c>
      <c r="D883" s="87" t="s">
        <v>497</v>
      </c>
      <c r="E883" s="87">
        <v>22</v>
      </c>
      <c r="F883" s="87"/>
      <c r="G8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3" s="90"/>
      <c r="I8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3" s="91">
        <f>LOOKUP(ROW(K883)-ROWS($K$1:$K$3),biasa1[NO])</f>
        <v>880</v>
      </c>
      <c r="L883" s="77" t="str">
        <f>LOOKUP(biasa2[[#This Row],[NO]],biasa1[NO],biasa1[NAMA])</f>
        <v>Garisan 30cm Besi gliter HS 1906 (9030)</v>
      </c>
      <c r="M883" s="91">
        <f>LOOKUP(biasa2[[#This Row],[NO]],biasa1[NO],biasa1[JUMLAH])</f>
        <v>3</v>
      </c>
      <c r="N883" s="91" t="str">
        <f>LOOKUP(biasa2[[#This Row],[NO]],biasa1[NO],biasa1[SATUAN])</f>
        <v>720 pcs</v>
      </c>
    </row>
    <row r="884" spans="1:14" ht="20.100000000000001" customHeight="1">
      <c r="A884" s="87">
        <f>IF(biasa1[[#This Row],[JUMLAH]]&gt;0,COUNT(A$3:$A883)+1,"")</f>
        <v>866</v>
      </c>
      <c r="B884" s="88" t="s">
        <v>840</v>
      </c>
      <c r="C884" s="87">
        <f>IF(biasa1[[#This Row],[BARU]]="",biasa1[[#This Row],[JUMLAH AWAL]],biasa1[[#This Row],[BARU]])</f>
        <v>54</v>
      </c>
      <c r="D884" s="87" t="s">
        <v>497</v>
      </c>
      <c r="E884" s="87">
        <v>54</v>
      </c>
      <c r="F884" s="87"/>
      <c r="G8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4" s="90"/>
      <c r="I8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4" s="91">
        <f>LOOKUP(ROW(K884)-ROWS($K$1:$K$3),biasa1[NO])</f>
        <v>881</v>
      </c>
      <c r="L884" s="77" t="str">
        <f>LOOKUP(biasa2[[#This Row],[NO]],biasa1[NO],biasa1[NAMA])</f>
        <v>Garisan 30cm Besi jos (peti) Importer</v>
      </c>
      <c r="M884" s="91">
        <f>LOOKUP(biasa2[[#This Row],[NO]],biasa1[NO],biasa1[JUMLAH])</f>
        <v>58</v>
      </c>
      <c r="N884" s="91" t="str">
        <f>LOOKUP(biasa2[[#This Row],[NO]],biasa1[NO],biasa1[SATUAN])</f>
        <v>50 ls</v>
      </c>
    </row>
    <row r="885" spans="1:14" ht="20.100000000000001" customHeight="1">
      <c r="A885" s="87">
        <f>IF(biasa1[[#This Row],[JUMLAH]]&gt;0,COUNT(A$3:$A884)+1,"")</f>
        <v>867</v>
      </c>
      <c r="B885" s="88" t="s">
        <v>841</v>
      </c>
      <c r="C885" s="87">
        <f>IF(biasa1[[#This Row],[BARU]]="",biasa1[[#This Row],[JUMLAH AWAL]],biasa1[[#This Row],[BARU]])</f>
        <v>17</v>
      </c>
      <c r="D885" s="87" t="s">
        <v>497</v>
      </c>
      <c r="E885" s="87">
        <v>17</v>
      </c>
      <c r="F885" s="87"/>
      <c r="G8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5" s="90"/>
      <c r="I8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5" s="91">
        <f>LOOKUP(ROW(K885)-ROWS($K$1:$K$3),biasa1[NO])</f>
        <v>882</v>
      </c>
      <c r="L885" s="77" t="str">
        <f>LOOKUP(biasa2[[#This Row],[NO]],biasa1[NO],biasa1[NAMA])</f>
        <v>Garisan 30cm Besi PMJP</v>
      </c>
      <c r="M885" s="91">
        <f>LOOKUP(biasa2[[#This Row],[NO]],biasa1[NO],biasa1[JUMLAH])</f>
        <v>14</v>
      </c>
      <c r="N885" s="91" t="str">
        <f>LOOKUP(biasa2[[#This Row],[NO]],biasa1[NO],biasa1[SATUAN])</f>
        <v>80 ls</v>
      </c>
    </row>
    <row r="886" spans="1:14" ht="20.100000000000001" customHeight="1">
      <c r="A886" s="87">
        <f>IF(biasa1[[#This Row],[JUMLAH]]&gt;0,COUNT(A$3:$A885)+1,"")</f>
        <v>868</v>
      </c>
      <c r="B886" s="88" t="s">
        <v>842</v>
      </c>
      <c r="C886" s="87">
        <f>IF(biasa1[[#This Row],[BARU]]="",biasa1[[#This Row],[JUMLAH AWAL]],biasa1[[#This Row],[BARU]])</f>
        <v>10</v>
      </c>
      <c r="D886" s="87" t="s">
        <v>497</v>
      </c>
      <c r="E886" s="87">
        <v>10</v>
      </c>
      <c r="F886" s="87"/>
      <c r="G8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6" s="90"/>
      <c r="I8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6" s="91">
        <f>LOOKUP(ROW(K886)-ROWS($K$1:$K$3),biasa1[NO])</f>
        <v>883</v>
      </c>
      <c r="L886" s="77" t="str">
        <f>LOOKUP(biasa2[[#This Row],[NO]],biasa1[NO],biasa1[NAMA])</f>
        <v>Garisan 30cm besi TF</v>
      </c>
      <c r="M886" s="91">
        <f>LOOKUP(biasa2[[#This Row],[NO]],biasa1[NO],biasa1[JUMLAH])</f>
        <v>1</v>
      </c>
      <c r="N886" s="91" t="str">
        <f>LOOKUP(biasa2[[#This Row],[NO]],biasa1[NO],biasa1[SATUAN])</f>
        <v>50 ls</v>
      </c>
    </row>
    <row r="887" spans="1:14" ht="20.100000000000001" customHeight="1">
      <c r="A887" s="87">
        <f>IF(biasa1[[#This Row],[JUMLAH]]&gt;0,COUNT(A$3:$A886)+1,"")</f>
        <v>869</v>
      </c>
      <c r="B887" s="88" t="s">
        <v>843</v>
      </c>
      <c r="C887" s="87">
        <f>IF(biasa1[[#This Row],[BARU]]="",biasa1[[#This Row],[JUMLAH AWAL]],biasa1[[#This Row],[BARU]])</f>
        <v>11</v>
      </c>
      <c r="D887" s="87" t="s">
        <v>245</v>
      </c>
      <c r="E887" s="87">
        <v>11</v>
      </c>
      <c r="F887" s="87"/>
      <c r="G8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7" s="90"/>
      <c r="I8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7" s="91">
        <f>LOOKUP(ROW(K887)-ROWS($K$1:$K$3),biasa1[NO])</f>
        <v>884</v>
      </c>
      <c r="L887" s="77" t="str">
        <f>LOOKUP(biasa2[[#This Row],[NO]],biasa1[NO],biasa1[NAMA])</f>
        <v>Garisan 30cm DF 3109</v>
      </c>
      <c r="M887" s="91">
        <f>LOOKUP(biasa2[[#This Row],[NO]],biasa1[NO],biasa1[JUMLAH])</f>
        <v>17</v>
      </c>
      <c r="N887" s="91" t="str">
        <f>LOOKUP(biasa2[[#This Row],[NO]],biasa1[NO],biasa1[SATUAN])</f>
        <v>1440 pc</v>
      </c>
    </row>
    <row r="888" spans="1:14" ht="20.100000000000001" customHeight="1">
      <c r="A888" s="87">
        <f>IF(biasa1[[#This Row],[JUMLAH]]&gt;0,COUNT(A$3:$A887)+1,"")</f>
        <v>870</v>
      </c>
      <c r="B888" s="88" t="s">
        <v>844</v>
      </c>
      <c r="C888" s="87">
        <f>IF(biasa1[[#This Row],[BARU]]="",biasa1[[#This Row],[JUMLAH AWAL]],biasa1[[#This Row],[BARU]])</f>
        <v>1</v>
      </c>
      <c r="D888" s="87" t="s">
        <v>245</v>
      </c>
      <c r="E888" s="87">
        <v>1</v>
      </c>
      <c r="F888" s="87"/>
      <c r="G8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8" s="90"/>
      <c r="I8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8" s="91">
        <f>LOOKUP(ROW(K888)-ROWS($K$1:$K$3),biasa1[NO])</f>
        <v>885</v>
      </c>
      <c r="L888" s="77" t="str">
        <f>LOOKUP(biasa2[[#This Row],[NO]],biasa1[NO],biasa1[NAMA])</f>
        <v>Garisan 30cm DF 69 69</v>
      </c>
      <c r="M888" s="91">
        <f>LOOKUP(biasa2[[#This Row],[NO]],biasa1[NO],biasa1[JUMLAH])</f>
        <v>5</v>
      </c>
      <c r="N888" s="91" t="str">
        <f>LOOKUP(biasa2[[#This Row],[NO]],biasa1[NO],biasa1[SATUAN])</f>
        <v>90 ls</v>
      </c>
    </row>
    <row r="889" spans="1:14" ht="20.100000000000001" customHeight="1">
      <c r="A889" s="87">
        <f>IF(biasa1[[#This Row],[JUMLAH]]&gt;0,COUNT(A$3:$A888)+1,"")</f>
        <v>871</v>
      </c>
      <c r="B889" s="88" t="s">
        <v>845</v>
      </c>
      <c r="C889" s="87">
        <f>IF(biasa1[[#This Row],[BARU]]="",biasa1[[#This Row],[JUMLAH AWAL]],biasa1[[#This Row],[BARU]])</f>
        <v>1</v>
      </c>
      <c r="D889" s="87" t="s">
        <v>156</v>
      </c>
      <c r="E889" s="87">
        <v>1</v>
      </c>
      <c r="F889" s="87"/>
      <c r="G8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9" s="90"/>
      <c r="I8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9" s="91">
        <f>LOOKUP(ROW(K889)-ROWS($K$1:$K$3),biasa1[NO])</f>
        <v>886</v>
      </c>
      <c r="L889" s="77" t="str">
        <f>LOOKUP(biasa2[[#This Row],[NO]],biasa1[NO],biasa1[NAMA])</f>
        <v>Garisan 30cm Fancy K300 AB/ A 30</v>
      </c>
      <c r="M889" s="91">
        <f>LOOKUP(biasa2[[#This Row],[NO]],biasa1[NO],biasa1[JUMLAH])</f>
        <v>4</v>
      </c>
      <c r="N889" s="91" t="str">
        <f>LOOKUP(biasa2[[#This Row],[NO]],biasa1[NO],biasa1[SATUAN])</f>
        <v>96 ls</v>
      </c>
    </row>
    <row r="890" spans="1:14" ht="20.100000000000001" customHeight="1">
      <c r="A890" s="87">
        <f>IF(biasa1[[#This Row],[JUMLAH]]&gt;0,COUNT(A$3:$A889)+1,"")</f>
        <v>872</v>
      </c>
      <c r="B890" s="88" t="s">
        <v>846</v>
      </c>
      <c r="C890" s="87">
        <f>IF(biasa1[[#This Row],[BARU]]="",biasa1[[#This Row],[JUMLAH AWAL]],biasa1[[#This Row],[BARU]])</f>
        <v>8</v>
      </c>
      <c r="D890" s="87" t="s">
        <v>29</v>
      </c>
      <c r="E890" s="87">
        <v>8</v>
      </c>
      <c r="F890" s="87"/>
      <c r="G8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0" s="90"/>
      <c r="I8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0" s="91">
        <f>LOOKUP(ROW(K890)-ROWS($K$1:$K$3),biasa1[NO])</f>
        <v>887</v>
      </c>
      <c r="L890" s="77" t="str">
        <f>LOOKUP(biasa2[[#This Row],[NO]],biasa1[NO],biasa1[NAMA])</f>
        <v>Garisan 30cm Fancy KM 7101</v>
      </c>
      <c r="M890" s="91">
        <f>LOOKUP(biasa2[[#This Row],[NO]],biasa1[NO],biasa1[JUMLAH])</f>
        <v>3</v>
      </c>
      <c r="N890" s="91" t="str">
        <f>LOOKUP(biasa2[[#This Row],[NO]],biasa1[NO],biasa1[SATUAN])</f>
        <v>1440 pc</v>
      </c>
    </row>
    <row r="891" spans="1:14" ht="20.100000000000001" customHeight="1">
      <c r="A891" s="87">
        <f>IF(biasa1[[#This Row],[JUMLAH]]&gt;0,COUNT(A$3:$A890)+1,"")</f>
        <v>873</v>
      </c>
      <c r="B891" s="88" t="s">
        <v>847</v>
      </c>
      <c r="C891" s="87">
        <f>IF(biasa1[[#This Row],[BARU]]="",biasa1[[#This Row],[JUMLAH AWAL]],biasa1[[#This Row],[BARU]])</f>
        <v>8</v>
      </c>
      <c r="D891" s="87" t="s">
        <v>33</v>
      </c>
      <c r="E891" s="87">
        <v>8</v>
      </c>
      <c r="F891" s="87"/>
      <c r="G8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1" s="90"/>
      <c r="I8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1" s="91">
        <f>LOOKUP(ROW(K891)-ROWS($K$1:$K$3),biasa1[NO])</f>
        <v>888</v>
      </c>
      <c r="L891" s="77" t="str">
        <f>LOOKUP(biasa2[[#This Row],[NO]],biasa1[NO],biasa1[NAMA])</f>
        <v>Garisan 30cm Hk 6970</v>
      </c>
      <c r="M891" s="91">
        <f>LOOKUP(biasa2[[#This Row],[NO]],biasa1[NO],biasa1[JUMLAH])</f>
        <v>1</v>
      </c>
      <c r="N891" s="91" t="str">
        <f>LOOKUP(biasa2[[#This Row],[NO]],biasa1[NO],biasa1[SATUAN])</f>
        <v>90 ls</v>
      </c>
    </row>
    <row r="892" spans="1:14" ht="20.100000000000001" customHeight="1">
      <c r="A892" s="87">
        <f>IF(biasa1[[#This Row],[JUMLAH]]&gt;0,COUNT(A$3:$A891)+1,"")</f>
        <v>874</v>
      </c>
      <c r="B892" s="88" t="s">
        <v>848</v>
      </c>
      <c r="C892" s="87">
        <f>IF(biasa1[[#This Row],[BARU]]="",biasa1[[#This Row],[JUMLAH AWAL]],biasa1[[#This Row],[BARU]])</f>
        <v>1</v>
      </c>
      <c r="D892" s="87" t="s">
        <v>38</v>
      </c>
      <c r="E892" s="87">
        <v>1</v>
      </c>
      <c r="F892" s="87"/>
      <c r="G8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2" s="90"/>
      <c r="I8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2" s="91">
        <f>LOOKUP(ROW(K892)-ROWS($K$1:$K$3),biasa1[NO])</f>
        <v>889</v>
      </c>
      <c r="L892" s="77" t="str">
        <f>LOOKUP(biasa2[[#This Row],[NO]],biasa1[NO],biasa1[NAMA])</f>
        <v>Garisan 30cm JNT 678 (60)</v>
      </c>
      <c r="M892" s="91">
        <f>LOOKUP(biasa2[[#This Row],[NO]],biasa1[NO],biasa1[JUMLAH])</f>
        <v>8</v>
      </c>
      <c r="N892" s="91" t="str">
        <f>LOOKUP(biasa2[[#This Row],[NO]],biasa1[NO],biasa1[SATUAN])</f>
        <v>48 box</v>
      </c>
    </row>
    <row r="893" spans="1:14" ht="20.100000000000001" customHeight="1">
      <c r="A893" s="87" t="str">
        <f>IF(biasa1[[#This Row],[JUMLAH]]&gt;0,COUNT(A$3:$A892)+1,"")</f>
        <v/>
      </c>
      <c r="B893" s="88" t="s">
        <v>849</v>
      </c>
      <c r="C893" s="87">
        <f>IF(biasa1[[#This Row],[BARU]]="",biasa1[[#This Row],[JUMLAH AWAL]],biasa1[[#This Row],[BARU]])</f>
        <v>0</v>
      </c>
      <c r="D893" s="87" t="s">
        <v>15</v>
      </c>
      <c r="E893" s="87">
        <v>0</v>
      </c>
      <c r="F893" s="87"/>
      <c r="G8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3" s="90"/>
      <c r="I8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3" s="91">
        <f>LOOKUP(ROW(K893)-ROWS($K$1:$K$3),biasa1[NO])</f>
        <v>890</v>
      </c>
      <c r="L893" s="77" t="str">
        <f>LOOKUP(biasa2[[#This Row],[NO]],biasa1[NO],biasa1[NAMA])</f>
        <v>Garisan 30cm lebar Big Lens (36)</v>
      </c>
      <c r="M893" s="91">
        <f>LOOKUP(biasa2[[#This Row],[NO]],biasa1[NO],biasa1[JUMLAH])</f>
        <v>4</v>
      </c>
      <c r="N893" s="91" t="str">
        <f>LOOKUP(biasa2[[#This Row],[NO]],biasa1[NO],biasa1[SATUAN])</f>
        <v>144 ls</v>
      </c>
    </row>
    <row r="894" spans="1:14" ht="20.100000000000001" customHeight="1">
      <c r="A894" s="87">
        <f>IF(biasa1[[#This Row],[JUMLAH]]&gt;0,COUNT(A$3:$A893)+1,"")</f>
        <v>875</v>
      </c>
      <c r="B894" s="88" t="s">
        <v>850</v>
      </c>
      <c r="C894" s="87">
        <f>IF(biasa1[[#This Row],[BARU]]="",biasa1[[#This Row],[JUMLAH AWAL]],biasa1[[#This Row],[BARU]])</f>
        <v>8</v>
      </c>
      <c r="D894" s="87" t="s">
        <v>27</v>
      </c>
      <c r="E894" s="87">
        <v>8</v>
      </c>
      <c r="F894" s="87"/>
      <c r="G8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4" s="90"/>
      <c r="I8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4" s="91">
        <f>LOOKUP(ROW(K894)-ROWS($K$1:$K$3),biasa1[NO])</f>
        <v>891</v>
      </c>
      <c r="L894" s="77" t="str">
        <f>LOOKUP(biasa2[[#This Row],[NO]],biasa1[NO],biasa1[NAMA])</f>
        <v>Garisan 30cm lebar Disney Cinderella</v>
      </c>
      <c r="M894" s="91">
        <f>LOOKUP(biasa2[[#This Row],[NO]],biasa1[NO],biasa1[JUMLAH])</f>
        <v>10</v>
      </c>
      <c r="N894" s="91" t="str">
        <f>LOOKUP(biasa2[[#This Row],[NO]],biasa1[NO],biasa1[SATUAN])</f>
        <v>120 ls</v>
      </c>
    </row>
    <row r="895" spans="1:14" ht="20.100000000000001" customHeight="1">
      <c r="A895" s="87">
        <f>IF(biasa1[[#This Row],[JUMLAH]]&gt;0,COUNT(A$3:$A894)+1,"")</f>
        <v>876</v>
      </c>
      <c r="B895" s="88" t="s">
        <v>851</v>
      </c>
      <c r="C895" s="87">
        <f>IF(biasa1[[#This Row],[BARU]]="",biasa1[[#This Row],[JUMLAH AWAL]],biasa1[[#This Row],[BARU]])</f>
        <v>3</v>
      </c>
      <c r="D895" s="87" t="s">
        <v>245</v>
      </c>
      <c r="E895" s="87">
        <v>3</v>
      </c>
      <c r="F895" s="87"/>
      <c r="G8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5" s="90"/>
      <c r="I8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5" s="91">
        <f>LOOKUP(ROW(K895)-ROWS($K$1:$K$3),biasa1[NO])</f>
        <v>892</v>
      </c>
      <c r="L895" s="77" t="str">
        <f>LOOKUP(biasa2[[#This Row],[NO]],biasa1[NO],biasa1[NAMA])</f>
        <v xml:space="preserve">Garisan 30cm lebar Disney Donald Duck </v>
      </c>
      <c r="M895" s="91">
        <f>LOOKUP(biasa2[[#This Row],[NO]],biasa1[NO],biasa1[JUMLAH])</f>
        <v>6</v>
      </c>
      <c r="N895" s="91" t="str">
        <f>LOOKUP(biasa2[[#This Row],[NO]],biasa1[NO],biasa1[SATUAN])</f>
        <v>120 ls</v>
      </c>
    </row>
    <row r="896" spans="1:14" ht="20.100000000000001" customHeight="1">
      <c r="A896" s="87">
        <f>IF(biasa1[[#This Row],[JUMLAH]]&gt;0,COUNT(A$3:$A895)+1,"")</f>
        <v>877</v>
      </c>
      <c r="B896" s="88" t="s">
        <v>852</v>
      </c>
      <c r="C896" s="87">
        <f>IF(biasa1[[#This Row],[BARU]]="",biasa1[[#This Row],[JUMLAH AWAL]],biasa1[[#This Row],[BARU]])</f>
        <v>3</v>
      </c>
      <c r="D896" s="87" t="s">
        <v>245</v>
      </c>
      <c r="E896" s="87">
        <v>3</v>
      </c>
      <c r="F896" s="87"/>
      <c r="G8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6" s="90"/>
      <c r="I8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6" s="91">
        <f>LOOKUP(ROW(K896)-ROWS($K$1:$K$3),biasa1[NO])</f>
        <v>893</v>
      </c>
      <c r="L896" s="77" t="str">
        <f>LOOKUP(biasa2[[#This Row],[NO]],biasa1[NO],biasa1[NAMA])</f>
        <v>Garisan 30cm lebar Disney Donald Duck Family</v>
      </c>
      <c r="M896" s="91">
        <f>LOOKUP(biasa2[[#This Row],[NO]],biasa1[NO],biasa1[JUMLAH])</f>
        <v>15</v>
      </c>
      <c r="N896" s="91" t="str">
        <f>LOOKUP(biasa2[[#This Row],[NO]],biasa1[NO],biasa1[SATUAN])</f>
        <v>120 ls</v>
      </c>
    </row>
    <row r="897" spans="1:14" ht="20.100000000000001" customHeight="1">
      <c r="A897" s="87">
        <f>IF(biasa1[[#This Row],[JUMLAH]]&gt;0,COUNT(A$3:$A896)+1,"")</f>
        <v>878</v>
      </c>
      <c r="B897" s="88" t="s">
        <v>853</v>
      </c>
      <c r="C897" s="87">
        <f>IF(biasa1[[#This Row],[BARU]]="",biasa1[[#This Row],[JUMLAH AWAL]],biasa1[[#This Row],[BARU]])</f>
        <v>4</v>
      </c>
      <c r="D897" s="87" t="s">
        <v>29</v>
      </c>
      <c r="E897" s="87">
        <v>4</v>
      </c>
      <c r="F897" s="87"/>
      <c r="G8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7" s="90"/>
      <c r="I8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7" s="91">
        <f>LOOKUP(ROW(K897)-ROWS($K$1:$K$3),biasa1[NO])</f>
        <v>894</v>
      </c>
      <c r="L897" s="77" t="str">
        <f>LOOKUP(biasa2[[#This Row],[NO]],biasa1[NO],biasa1[NAMA])</f>
        <v>Garisan 30cm lebar Disney Mickey Mouse</v>
      </c>
      <c r="M897" s="91">
        <f>LOOKUP(biasa2[[#This Row],[NO]],biasa1[NO],biasa1[JUMLAH])</f>
        <v>1</v>
      </c>
      <c r="N897" s="91" t="str">
        <f>LOOKUP(biasa2[[#This Row],[NO]],biasa1[NO],biasa1[SATUAN])</f>
        <v>120 ls</v>
      </c>
    </row>
    <row r="898" spans="1:14" ht="20.100000000000001" customHeight="1">
      <c r="A898" s="87">
        <f>IF(biasa1[[#This Row],[JUMLAH]]&gt;0,COUNT(A$3:$A897)+1,"")</f>
        <v>879</v>
      </c>
      <c r="B898" s="88" t="s">
        <v>854</v>
      </c>
      <c r="C898" s="87">
        <f>IF(biasa1[[#This Row],[BARU]]="",biasa1[[#This Row],[JUMLAH AWAL]],biasa1[[#This Row],[BARU]])</f>
        <v>17</v>
      </c>
      <c r="D898" s="87" t="s">
        <v>27</v>
      </c>
      <c r="E898" s="87">
        <v>17</v>
      </c>
      <c r="F898" s="87"/>
      <c r="G8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8" s="90"/>
      <c r="I8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8" s="91">
        <f>LOOKUP(ROW(K898)-ROWS($K$1:$K$3),biasa1[NO])</f>
        <v>895</v>
      </c>
      <c r="L898" s="77" t="str">
        <f>LOOKUP(biasa2[[#This Row],[NO]],biasa1[NO],biasa1[NAMA])</f>
        <v>Garisan 30cm lebar Disney min mie Cute</v>
      </c>
      <c r="M898" s="91">
        <f>LOOKUP(biasa2[[#This Row],[NO]],biasa1[NO],biasa1[JUMLAH])</f>
        <v>2</v>
      </c>
      <c r="N898" s="91" t="str">
        <f>LOOKUP(biasa2[[#This Row],[NO]],biasa1[NO],biasa1[SATUAN])</f>
        <v>120 ls</v>
      </c>
    </row>
    <row r="899" spans="1:14" ht="20.100000000000001" customHeight="1">
      <c r="A899" s="87">
        <f>IF(biasa1[[#This Row],[JUMLAH]]&gt;0,COUNT(A$3:$A898)+1,"")</f>
        <v>880</v>
      </c>
      <c r="B899" s="88" t="s">
        <v>855</v>
      </c>
      <c r="C899" s="87">
        <f>IF(biasa1[[#This Row],[BARU]]="",biasa1[[#This Row],[JUMLAH AWAL]],biasa1[[#This Row],[BARU]])</f>
        <v>3</v>
      </c>
      <c r="D899" s="87" t="s">
        <v>856</v>
      </c>
      <c r="E899" s="87">
        <v>3</v>
      </c>
      <c r="F899" s="87"/>
      <c r="G8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9" s="90"/>
      <c r="I8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9" s="91">
        <f>LOOKUP(ROW(K899)-ROWS($K$1:$K$3),biasa1[NO])</f>
        <v>896</v>
      </c>
      <c r="L899" s="77" t="str">
        <f>LOOKUP(biasa2[[#This Row],[NO]],biasa1[NO],biasa1[NAMA])</f>
        <v>Garisan 30cm lebar Disney min mie TR 01</v>
      </c>
      <c r="M899" s="91">
        <f>LOOKUP(biasa2[[#This Row],[NO]],biasa1[NO],biasa1[JUMLAH])</f>
        <v>47</v>
      </c>
      <c r="N899" s="91" t="str">
        <f>LOOKUP(biasa2[[#This Row],[NO]],biasa1[NO],biasa1[SATUAN])</f>
        <v>110 ls</v>
      </c>
    </row>
    <row r="900" spans="1:14" ht="20.100000000000001" customHeight="1">
      <c r="A900" s="87">
        <f>IF(biasa1[[#This Row],[JUMLAH]]&gt;0,COUNT(A$3:$A899)+1,"")</f>
        <v>881</v>
      </c>
      <c r="B900" s="88" t="s">
        <v>857</v>
      </c>
      <c r="C900" s="87">
        <f>IF(biasa1[[#This Row],[BARU]]="",biasa1[[#This Row],[JUMLAH AWAL]],biasa1[[#This Row],[BARU]])</f>
        <v>58</v>
      </c>
      <c r="D900" s="87" t="s">
        <v>27</v>
      </c>
      <c r="E900" s="87">
        <v>58</v>
      </c>
      <c r="F900" s="87"/>
      <c r="G9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0" s="90"/>
      <c r="I9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0" s="91">
        <f>LOOKUP(ROW(K900)-ROWS($K$1:$K$3),biasa1[NO])</f>
        <v>897</v>
      </c>
      <c r="L900" s="77" t="str">
        <f>LOOKUP(biasa2[[#This Row],[NO]],biasa1[NO],biasa1[NAMA])</f>
        <v>Garisan 30cm lebar Disney P aurora</v>
      </c>
      <c r="M900" s="91">
        <f>LOOKUP(biasa2[[#This Row],[NO]],biasa1[NO],biasa1[JUMLAH])</f>
        <v>2</v>
      </c>
      <c r="N900" s="91" t="str">
        <f>LOOKUP(biasa2[[#This Row],[NO]],biasa1[NO],biasa1[SATUAN])</f>
        <v>120 ls</v>
      </c>
    </row>
    <row r="901" spans="1:14" ht="20.100000000000001" customHeight="1">
      <c r="A901" s="87">
        <f>IF(biasa1[[#This Row],[JUMLAH]]&gt;0,COUNT(A$3:$A900)+1,"")</f>
        <v>882</v>
      </c>
      <c r="B901" s="88" t="s">
        <v>858</v>
      </c>
      <c r="C901" s="87">
        <f>IF(biasa1[[#This Row],[BARU]]="",biasa1[[#This Row],[JUMLAH AWAL]],biasa1[[#This Row],[BARU]])</f>
        <v>14</v>
      </c>
      <c r="D901" s="87" t="s">
        <v>79</v>
      </c>
      <c r="E901" s="87">
        <v>14</v>
      </c>
      <c r="F901" s="87"/>
      <c r="G9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1" s="90"/>
      <c r="I9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1" s="91">
        <f>LOOKUP(ROW(K901)-ROWS($K$1:$K$3),biasa1[NO])</f>
        <v>898</v>
      </c>
      <c r="L901" s="77" t="str">
        <f>LOOKUP(biasa2[[#This Row],[NO]],biasa1[NO],biasa1[NAMA])</f>
        <v>Garisan 30cm lebar Disney SPD abu</v>
      </c>
      <c r="M901" s="91">
        <f>LOOKUP(biasa2[[#This Row],[NO]],biasa1[NO],biasa1[JUMLAH])</f>
        <v>6</v>
      </c>
      <c r="N901" s="91" t="str">
        <f>LOOKUP(biasa2[[#This Row],[NO]],biasa1[NO],biasa1[SATUAN])</f>
        <v>110 ls</v>
      </c>
    </row>
    <row r="902" spans="1:14" ht="20.100000000000001" customHeight="1">
      <c r="A902" s="87">
        <f>IF(biasa1[[#This Row],[JUMLAH]]&gt;0,COUNT(A$3:$A901)+1,"")</f>
        <v>883</v>
      </c>
      <c r="B902" s="88" t="s">
        <v>859</v>
      </c>
      <c r="C902" s="87">
        <f>IF(biasa1[[#This Row],[BARU]]="",biasa1[[#This Row],[JUMLAH AWAL]],biasa1[[#This Row],[BARU]])</f>
        <v>1</v>
      </c>
      <c r="D902" s="87" t="s">
        <v>27</v>
      </c>
      <c r="E902" s="87">
        <v>1</v>
      </c>
      <c r="F902" s="87"/>
      <c r="G9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2" s="90"/>
      <c r="I9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2" s="91">
        <f>LOOKUP(ROW(K902)-ROWS($K$1:$K$3),biasa1[NO])</f>
        <v>899</v>
      </c>
      <c r="L902" s="77" t="str">
        <f>LOOKUP(biasa2[[#This Row],[NO]],biasa1[NO],biasa1[NAMA])</f>
        <v>Garisan 30cm lebar Disney SPD biru</v>
      </c>
      <c r="M902" s="91">
        <f>LOOKUP(biasa2[[#This Row],[NO]],biasa1[NO],biasa1[JUMLAH])</f>
        <v>12</v>
      </c>
      <c r="N902" s="91" t="str">
        <f>LOOKUP(biasa2[[#This Row],[NO]],biasa1[NO],biasa1[SATUAN])</f>
        <v>110 ls</v>
      </c>
    </row>
    <row r="903" spans="1:14" ht="20.100000000000001" customHeight="1">
      <c r="A903" s="87">
        <f>IF(biasa1[[#This Row],[JUMLAH]]&gt;0,COUNT(A$3:$A902)+1,"")</f>
        <v>884</v>
      </c>
      <c r="B903" s="88" t="s">
        <v>860</v>
      </c>
      <c r="C903" s="87">
        <f>IF(biasa1[[#This Row],[BARU]]="",biasa1[[#This Row],[JUMLAH AWAL]],biasa1[[#This Row],[BARU]])</f>
        <v>17</v>
      </c>
      <c r="D903" s="87" t="s">
        <v>101</v>
      </c>
      <c r="E903" s="87">
        <v>17</v>
      </c>
      <c r="F903" s="87"/>
      <c r="G9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3" s="90"/>
      <c r="I9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3" s="91">
        <f>LOOKUP(ROW(K903)-ROWS($K$1:$K$3),biasa1[NO])</f>
        <v>900</v>
      </c>
      <c r="L903" s="77" t="str">
        <f>LOOKUP(biasa2[[#This Row],[NO]],biasa1[NO],biasa1[NAMA])</f>
        <v>Garisan 30cm lebar Disney SPD K</v>
      </c>
      <c r="M903" s="91">
        <f>LOOKUP(biasa2[[#This Row],[NO]],biasa1[NO],biasa1[JUMLAH])</f>
        <v>5</v>
      </c>
      <c r="N903" s="91" t="str">
        <f>LOOKUP(biasa2[[#This Row],[NO]],biasa1[NO],biasa1[SATUAN])</f>
        <v>110 ls</v>
      </c>
    </row>
    <row r="904" spans="1:14" ht="20.100000000000001" customHeight="1">
      <c r="A904" s="87">
        <f>IF(biasa1[[#This Row],[JUMLAH]]&gt;0,COUNT(A$3:$A903)+1,"")</f>
        <v>885</v>
      </c>
      <c r="B904" s="88" t="s">
        <v>861</v>
      </c>
      <c r="C904" s="87">
        <f>IF(biasa1[[#This Row],[BARU]]="",biasa1[[#This Row],[JUMLAH AWAL]],biasa1[[#This Row],[BARU]])</f>
        <v>5</v>
      </c>
      <c r="D904" s="87" t="s">
        <v>45</v>
      </c>
      <c r="E904" s="87">
        <v>5</v>
      </c>
      <c r="F904" s="87"/>
      <c r="G9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4" s="90"/>
      <c r="I9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4" s="91">
        <f>LOOKUP(ROW(K904)-ROWS($K$1:$K$3),biasa1[NO])</f>
        <v>901</v>
      </c>
      <c r="L904" s="77" t="str">
        <f>LOOKUP(biasa2[[#This Row],[NO]],biasa1[NO],biasa1[NAMA])</f>
        <v>Garisan 30cm lebar kuning</v>
      </c>
      <c r="M904" s="91">
        <f>LOOKUP(biasa2[[#This Row],[NO]],biasa1[NO],biasa1[JUMLAH])</f>
        <v>43</v>
      </c>
      <c r="N904" s="91" t="str">
        <f>LOOKUP(biasa2[[#This Row],[NO]],biasa1[NO],biasa1[SATUAN])</f>
        <v>120 ls</v>
      </c>
    </row>
    <row r="905" spans="1:14" ht="20.100000000000001" customHeight="1">
      <c r="A905" s="87">
        <f>IF(biasa1[[#This Row],[JUMLAH]]&gt;0,COUNT(A$3:$A904)+1,"")</f>
        <v>886</v>
      </c>
      <c r="B905" s="88" t="s">
        <v>862</v>
      </c>
      <c r="C905" s="87">
        <f>IF(biasa1[[#This Row],[BARU]]="",biasa1[[#This Row],[JUMLAH AWAL]],biasa1[[#This Row],[BARU]])</f>
        <v>4</v>
      </c>
      <c r="D905" s="87" t="s">
        <v>36</v>
      </c>
      <c r="E905" s="87">
        <v>4</v>
      </c>
      <c r="F905" s="87"/>
      <c r="G9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5" s="90"/>
      <c r="I9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5" s="91">
        <f>LOOKUP(ROW(K905)-ROWS($K$1:$K$3),biasa1[NO])</f>
        <v>902</v>
      </c>
      <c r="L905" s="77" t="str">
        <f>LOOKUP(biasa2[[#This Row],[NO]],biasa1[NO],biasa1[NAMA])</f>
        <v>Garisan 30cm lentur Fancy 0030</v>
      </c>
      <c r="M905" s="91">
        <f>LOOKUP(biasa2[[#This Row],[NO]],biasa1[NO],biasa1[JUMLAH])</f>
        <v>1</v>
      </c>
      <c r="N905" s="91" t="str">
        <f>LOOKUP(biasa2[[#This Row],[NO]],biasa1[NO],biasa1[SATUAN])</f>
        <v>72 ls</v>
      </c>
    </row>
    <row r="906" spans="1:14" ht="20.100000000000001" customHeight="1">
      <c r="A906" s="87">
        <f>IF(biasa1[[#This Row],[JUMLAH]]&gt;0,COUNT(A$3:$A905)+1,"")</f>
        <v>887</v>
      </c>
      <c r="B906" s="88" t="s">
        <v>863</v>
      </c>
      <c r="C906" s="87">
        <f>IF(biasa1[[#This Row],[BARU]]="",biasa1[[#This Row],[JUMLAH AWAL]],biasa1[[#This Row],[BARU]])</f>
        <v>3</v>
      </c>
      <c r="D906" s="87" t="s">
        <v>101</v>
      </c>
      <c r="E906" s="87">
        <v>3</v>
      </c>
      <c r="F906" s="87"/>
      <c r="G9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6" s="90"/>
      <c r="I9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6" s="91">
        <f>LOOKUP(ROW(K906)-ROWS($K$1:$K$3),biasa1[NO])</f>
        <v>903</v>
      </c>
      <c r="L906" s="77" t="str">
        <f>LOOKUP(biasa2[[#This Row],[NO]],biasa1[NO],biasa1[NAMA])</f>
        <v>Garisan 30cm lentur Fancy 0031</v>
      </c>
      <c r="M906" s="91">
        <f>LOOKUP(biasa2[[#This Row],[NO]],biasa1[NO],biasa1[JUMLAH])</f>
        <v>1</v>
      </c>
      <c r="N906" s="91" t="str">
        <f>LOOKUP(biasa2[[#This Row],[NO]],biasa1[NO],biasa1[SATUAN])</f>
        <v>72 ls</v>
      </c>
    </row>
    <row r="907" spans="1:14" ht="20.100000000000001" customHeight="1">
      <c r="A907" s="87">
        <f>IF(biasa1[[#This Row],[JUMLAH]]&gt;0,COUNT(A$3:$A906)+1,"")</f>
        <v>888</v>
      </c>
      <c r="B907" s="88" t="s">
        <v>864</v>
      </c>
      <c r="C907" s="87">
        <f>IF(biasa1[[#This Row],[BARU]]="",biasa1[[#This Row],[JUMLAH AWAL]],biasa1[[#This Row],[BARU]])</f>
        <v>1</v>
      </c>
      <c r="D907" s="87" t="s">
        <v>45</v>
      </c>
      <c r="E907" s="87">
        <v>1</v>
      </c>
      <c r="F907" s="87"/>
      <c r="G9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7" s="90"/>
      <c r="I9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7" s="91">
        <f>LOOKUP(ROW(K907)-ROWS($K$1:$K$3),biasa1[NO])</f>
        <v>904</v>
      </c>
      <c r="L907" s="77" t="str">
        <f>LOOKUP(biasa2[[#This Row],[NO]],biasa1[NO],biasa1[NAMA])</f>
        <v>Garisan 30cm lipat CV-5012 (24)</v>
      </c>
      <c r="M907" s="91">
        <f>LOOKUP(biasa2[[#This Row],[NO]],biasa1[NO],biasa1[JUMLAH])</f>
        <v>2</v>
      </c>
      <c r="N907" s="91" t="str">
        <f>LOOKUP(biasa2[[#This Row],[NO]],biasa1[NO],biasa1[SATUAN])</f>
        <v>48 ls</v>
      </c>
    </row>
    <row r="908" spans="1:14" ht="20.100000000000001" customHeight="1">
      <c r="A908" s="87">
        <f>IF(biasa1[[#This Row],[JUMLAH]]&gt;0,COUNT(A$3:$A907)+1,"")</f>
        <v>889</v>
      </c>
      <c r="B908" s="88" t="s">
        <v>865</v>
      </c>
      <c r="C908" s="87">
        <f>IF(biasa1[[#This Row],[BARU]]="",biasa1[[#This Row],[JUMLAH AWAL]],biasa1[[#This Row],[BARU]])</f>
        <v>8</v>
      </c>
      <c r="D908" s="87" t="s">
        <v>103</v>
      </c>
      <c r="E908" s="87">
        <v>8</v>
      </c>
      <c r="F908" s="87"/>
      <c r="G9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8" s="90"/>
      <c r="I9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8" s="91">
        <f>LOOKUP(ROW(K908)-ROWS($K$1:$K$3),biasa1[NO])</f>
        <v>905</v>
      </c>
      <c r="L908" s="77" t="str">
        <f>LOOKUP(biasa2[[#This Row],[NO]],biasa1[NO],biasa1[NAMA])</f>
        <v>Garisan 30cm lipat N 0008 (40)</v>
      </c>
      <c r="M908" s="91">
        <f>LOOKUP(biasa2[[#This Row],[NO]],biasa1[NO],biasa1[JUMLAH])</f>
        <v>56</v>
      </c>
      <c r="N908" s="91" t="str">
        <f>LOOKUP(biasa2[[#This Row],[NO]],biasa1[NO],biasa1[SATUAN])</f>
        <v>40 box</v>
      </c>
    </row>
    <row r="909" spans="1:14" ht="20.100000000000001" customHeight="1">
      <c r="A909" s="87">
        <f>IF(biasa1[[#This Row],[JUMLAH]]&gt;0,COUNT(A$3:$A908)+1,"")</f>
        <v>890</v>
      </c>
      <c r="B909" s="88" t="s">
        <v>866</v>
      </c>
      <c r="C909" s="87">
        <f>IF(biasa1[[#This Row],[BARU]]="",biasa1[[#This Row],[JUMLAH AWAL]],biasa1[[#This Row],[BARU]])</f>
        <v>4</v>
      </c>
      <c r="D909" s="87" t="s">
        <v>114</v>
      </c>
      <c r="E909" s="87">
        <v>4</v>
      </c>
      <c r="F909" s="87"/>
      <c r="G9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9" s="90"/>
      <c r="I9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9" s="91">
        <f>LOOKUP(ROW(K909)-ROWS($K$1:$K$3),biasa1[NO])</f>
        <v>906</v>
      </c>
      <c r="L909" s="77" t="str">
        <f>LOOKUP(biasa2[[#This Row],[NO]],biasa1[NO],biasa1[NAMA])</f>
        <v>Garisan 30cm microtop 930</v>
      </c>
      <c r="M909" s="91">
        <f>LOOKUP(biasa2[[#This Row],[NO]],biasa1[NO],biasa1[JUMLAH])</f>
        <v>5</v>
      </c>
      <c r="N909" s="91" t="str">
        <f>LOOKUP(biasa2[[#This Row],[NO]],biasa1[NO],biasa1[SATUAN])</f>
        <v>100 ls</v>
      </c>
    </row>
    <row r="910" spans="1:14" ht="20.100000000000001" customHeight="1">
      <c r="A910" s="87">
        <f>IF(biasa1[[#This Row],[JUMLAH]]&gt;0,COUNT(A$3:$A909)+1,"")</f>
        <v>891</v>
      </c>
      <c r="B910" s="88" t="s">
        <v>867</v>
      </c>
      <c r="C910" s="87">
        <f>IF(biasa1[[#This Row],[BARU]]="",biasa1[[#This Row],[JUMLAH AWAL]],biasa1[[#This Row],[BARU]])</f>
        <v>10</v>
      </c>
      <c r="D910" s="87" t="s">
        <v>33</v>
      </c>
      <c r="E910" s="87">
        <v>10</v>
      </c>
      <c r="F910" s="87"/>
      <c r="G9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0" s="90"/>
      <c r="I9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0" s="91">
        <f>LOOKUP(ROW(K910)-ROWS($K$1:$K$3),biasa1[NO])</f>
        <v>907</v>
      </c>
      <c r="L910" s="77" t="str">
        <f>LOOKUP(biasa2[[#This Row],[NO]],biasa1[NO],biasa1[NAMA])</f>
        <v>Garisan 30cm Mill. Deluxe (120)</v>
      </c>
      <c r="M910" s="91">
        <f>LOOKUP(biasa2[[#This Row],[NO]],biasa1[NO],biasa1[JUMLAH])</f>
        <v>17</v>
      </c>
      <c r="N910" s="91" t="str">
        <f>LOOKUP(biasa2[[#This Row],[NO]],biasa1[NO],biasa1[SATUAN])</f>
        <v>120 ls</v>
      </c>
    </row>
    <row r="911" spans="1:14" ht="20.100000000000001" customHeight="1">
      <c r="A911" s="87">
        <f>IF(biasa1[[#This Row],[JUMLAH]]&gt;0,COUNT(A$3:$A910)+1,"")</f>
        <v>892</v>
      </c>
      <c r="B911" s="88" t="s">
        <v>868</v>
      </c>
      <c r="C911" s="87">
        <f>IF(biasa1[[#This Row],[BARU]]="",biasa1[[#This Row],[JUMLAH AWAL]],biasa1[[#This Row],[BARU]])</f>
        <v>6</v>
      </c>
      <c r="D911" s="87" t="s">
        <v>33</v>
      </c>
      <c r="E911" s="87">
        <v>6</v>
      </c>
      <c r="F911" s="87"/>
      <c r="G9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1" s="90"/>
      <c r="I9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1" s="91">
        <f>LOOKUP(ROW(K911)-ROWS($K$1:$K$3),biasa1[NO])</f>
        <v>908</v>
      </c>
      <c r="L911" s="77" t="str">
        <f>LOOKUP(biasa2[[#This Row],[NO]],biasa1[NO],biasa1[NAMA])</f>
        <v>Garisan 30cm Plastik K 8805/ 7703</v>
      </c>
      <c r="M911" s="91">
        <f>LOOKUP(biasa2[[#This Row],[NO]],biasa1[NO],biasa1[JUMLAH])</f>
        <v>5</v>
      </c>
      <c r="N911" s="91" t="str">
        <f>LOOKUP(biasa2[[#This Row],[NO]],biasa1[NO],biasa1[SATUAN])</f>
        <v>80 ls</v>
      </c>
    </row>
    <row r="912" spans="1:14" ht="20.100000000000001" customHeight="1">
      <c r="A912" s="87">
        <f>IF(biasa1[[#This Row],[JUMLAH]]&gt;0,COUNT(A$3:$A911)+1,"")</f>
        <v>893</v>
      </c>
      <c r="B912" s="88" t="s">
        <v>869</v>
      </c>
      <c r="C912" s="87">
        <f>IF(biasa1[[#This Row],[BARU]]="",biasa1[[#This Row],[JUMLAH AWAL]],biasa1[[#This Row],[BARU]])</f>
        <v>15</v>
      </c>
      <c r="D912" s="87" t="s">
        <v>33</v>
      </c>
      <c r="E912" s="87">
        <v>15</v>
      </c>
      <c r="F912" s="87"/>
      <c r="G9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2" s="90"/>
      <c r="I9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2" s="91">
        <f>LOOKUP(ROW(K912)-ROWS($K$1:$K$3),biasa1[NO])</f>
        <v>909</v>
      </c>
      <c r="L912" s="77" t="str">
        <f>LOOKUP(biasa2[[#This Row],[NO]],biasa1[NO],biasa1[NAMA])</f>
        <v>Garisan 30cm Sp 6968</v>
      </c>
      <c r="M912" s="91">
        <f>LOOKUP(biasa2[[#This Row],[NO]],biasa1[NO],biasa1[JUMLAH])</f>
        <v>5</v>
      </c>
      <c r="N912" s="91" t="str">
        <f>LOOKUP(biasa2[[#This Row],[NO]],biasa1[NO],biasa1[SATUAN])</f>
        <v>100 ls</v>
      </c>
    </row>
    <row r="913" spans="1:14" ht="20.100000000000001" customHeight="1">
      <c r="A913" s="87">
        <f>IF(biasa1[[#This Row],[JUMLAH]]&gt;0,COUNT(A$3:$A912)+1,"")</f>
        <v>894</v>
      </c>
      <c r="B913" s="88" t="s">
        <v>870</v>
      </c>
      <c r="C913" s="87">
        <f>IF(biasa1[[#This Row],[BARU]]="",biasa1[[#This Row],[JUMLAH AWAL]],biasa1[[#This Row],[BARU]])</f>
        <v>1</v>
      </c>
      <c r="D913" s="87" t="s">
        <v>33</v>
      </c>
      <c r="E913" s="87">
        <v>1</v>
      </c>
      <c r="F913" s="87"/>
      <c r="G9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3" s="90"/>
      <c r="I9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3" s="91">
        <f>LOOKUP(ROW(K913)-ROWS($K$1:$K$3),biasa1[NO])</f>
        <v>910</v>
      </c>
      <c r="L913" s="77" t="str">
        <f>LOOKUP(biasa2[[#This Row],[NO]],biasa1[NO],biasa1[NAMA])</f>
        <v>Garisan 50cm enter Blk</v>
      </c>
      <c r="M913" s="91">
        <f>LOOKUP(biasa2[[#This Row],[NO]],biasa1[NO],biasa1[JUMLAH])</f>
        <v>7</v>
      </c>
      <c r="N913" s="91" t="str">
        <f>LOOKUP(biasa2[[#This Row],[NO]],biasa1[NO],biasa1[SATUAN])</f>
        <v>72 ls</v>
      </c>
    </row>
    <row r="914" spans="1:14" ht="20.100000000000001" customHeight="1">
      <c r="A914" s="87">
        <f>IF(biasa1[[#This Row],[JUMLAH]]&gt;0,COUNT(A$3:$A913)+1,"")</f>
        <v>895</v>
      </c>
      <c r="B914" s="88" t="s">
        <v>871</v>
      </c>
      <c r="C914" s="87">
        <f>IF(biasa1[[#This Row],[BARU]]="",biasa1[[#This Row],[JUMLAH AWAL]],biasa1[[#This Row],[BARU]])</f>
        <v>2</v>
      </c>
      <c r="D914" s="87" t="s">
        <v>33</v>
      </c>
      <c r="E914" s="87">
        <v>2</v>
      </c>
      <c r="F914" s="87"/>
      <c r="G9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4" s="90"/>
      <c r="I9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4" s="91">
        <f>LOOKUP(ROW(K914)-ROWS($K$1:$K$3),biasa1[NO])</f>
        <v>911</v>
      </c>
      <c r="L914" s="77" t="str">
        <f>LOOKUP(biasa2[[#This Row],[NO]],biasa1[NO],biasa1[NAMA])</f>
        <v>Garisan 8240 set</v>
      </c>
      <c r="M914" s="91">
        <f>LOOKUP(biasa2[[#This Row],[NO]],biasa1[NO],biasa1[JUMLAH])</f>
        <v>3</v>
      </c>
      <c r="N914" s="91" t="str">
        <f>LOOKUP(biasa2[[#This Row],[NO]],biasa1[NO],biasa1[SATUAN])</f>
        <v>640 pc</v>
      </c>
    </row>
    <row r="915" spans="1:14" ht="20.100000000000001" customHeight="1">
      <c r="A915" s="87">
        <f>IF(biasa1[[#This Row],[JUMLAH]]&gt;0,COUNT(A$3:$A914)+1,"")</f>
        <v>896</v>
      </c>
      <c r="B915" s="88" t="s">
        <v>872</v>
      </c>
      <c r="C915" s="87">
        <f>IF(biasa1[[#This Row],[BARU]]="",biasa1[[#This Row],[JUMLAH AWAL]],biasa1[[#This Row],[BARU]])</f>
        <v>47</v>
      </c>
      <c r="D915" s="87" t="s">
        <v>873</v>
      </c>
      <c r="E915" s="87">
        <v>47</v>
      </c>
      <c r="F915" s="87"/>
      <c r="G9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5" s="90"/>
      <c r="I9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5" s="91">
        <f>LOOKUP(ROW(K915)-ROWS($K$1:$K$3),biasa1[NO])</f>
        <v>912</v>
      </c>
      <c r="L915" s="77" t="str">
        <f>LOOKUP(biasa2[[#This Row],[NO]],biasa1[NO],biasa1[NAMA])</f>
        <v>Garisan 858A</v>
      </c>
      <c r="M915" s="91">
        <f>LOOKUP(biasa2[[#This Row],[NO]],biasa1[NO],biasa1[JUMLAH])</f>
        <v>2</v>
      </c>
      <c r="N915" s="91" t="str">
        <f>LOOKUP(biasa2[[#This Row],[NO]],biasa1[NO],biasa1[SATUAN])</f>
        <v>96 ls</v>
      </c>
    </row>
    <row r="916" spans="1:14" ht="20.100000000000001" customHeight="1">
      <c r="A916" s="87">
        <f>IF(biasa1[[#This Row],[JUMLAH]]&gt;0,COUNT(A$3:$A915)+1,"")</f>
        <v>897</v>
      </c>
      <c r="B916" s="88" t="s">
        <v>874</v>
      </c>
      <c r="C916" s="87">
        <f>IF(biasa1[[#This Row],[BARU]]="",biasa1[[#This Row],[JUMLAH AWAL]],biasa1[[#This Row],[BARU]])</f>
        <v>2</v>
      </c>
      <c r="D916" s="87" t="s">
        <v>33</v>
      </c>
      <c r="E916" s="87">
        <v>2</v>
      </c>
      <c r="F916" s="87"/>
      <c r="G9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6" s="90"/>
      <c r="I9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6" s="91">
        <f>LOOKUP(ROW(K916)-ROWS($K$1:$K$3),biasa1[NO])</f>
        <v>913</v>
      </c>
      <c r="L916" s="77" t="str">
        <f>LOOKUP(biasa2[[#This Row],[NO]],biasa1[NO],biasa1[NAMA])</f>
        <v>Garisan 8830 1 box (60 pc)</v>
      </c>
      <c r="M916" s="91">
        <f>LOOKUP(biasa2[[#This Row],[NO]],biasa1[NO],biasa1[JUMLAH])</f>
        <v>7</v>
      </c>
      <c r="N916" s="91" t="str">
        <f>LOOKUP(biasa2[[#This Row],[NO]],biasa1[NO],biasa1[SATUAN])</f>
        <v>20 box</v>
      </c>
    </row>
    <row r="917" spans="1:14" ht="20.100000000000001" customHeight="1">
      <c r="A917" s="87">
        <f>IF(biasa1[[#This Row],[JUMLAH]]&gt;0,COUNT(A$3:$A916)+1,"")</f>
        <v>898</v>
      </c>
      <c r="B917" s="88" t="s">
        <v>875</v>
      </c>
      <c r="C917" s="87">
        <f>IF(biasa1[[#This Row],[BARU]]="",biasa1[[#This Row],[JUMLAH AWAL]],biasa1[[#This Row],[BARU]])</f>
        <v>6</v>
      </c>
      <c r="D917" s="87" t="s">
        <v>873</v>
      </c>
      <c r="E917" s="87">
        <v>6</v>
      </c>
      <c r="F917" s="87"/>
      <c r="G9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7" s="90"/>
      <c r="I9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7" s="91">
        <f>LOOKUP(ROW(K917)-ROWS($K$1:$K$3),biasa1[NO])</f>
        <v>914</v>
      </c>
      <c r="L917" s="77" t="str">
        <f>LOOKUP(biasa2[[#This Row],[NO]],biasa1[NO],biasa1[NAMA])</f>
        <v>Garisan besi 30cm Vtro peti</v>
      </c>
      <c r="M917" s="91">
        <f>LOOKUP(biasa2[[#This Row],[NO]],biasa1[NO],biasa1[JUMLAH])</f>
        <v>10</v>
      </c>
      <c r="N917" s="91" t="str">
        <f>LOOKUP(biasa2[[#This Row],[NO]],biasa1[NO],biasa1[SATUAN])</f>
        <v>50 ls</v>
      </c>
    </row>
    <row r="918" spans="1:14" ht="20.100000000000001" customHeight="1">
      <c r="A918" s="87">
        <f>IF(biasa1[[#This Row],[JUMLAH]]&gt;0,COUNT(A$3:$A917)+1,"")</f>
        <v>899</v>
      </c>
      <c r="B918" s="88" t="s">
        <v>876</v>
      </c>
      <c r="C918" s="87">
        <f>IF(biasa1[[#This Row],[BARU]]="",biasa1[[#This Row],[JUMLAH AWAL]],biasa1[[#This Row],[BARU]])</f>
        <v>12</v>
      </c>
      <c r="D918" s="87" t="s">
        <v>873</v>
      </c>
      <c r="E918" s="87">
        <v>12</v>
      </c>
      <c r="F918" s="87"/>
      <c r="G9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8" s="90"/>
      <c r="I9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8" s="91">
        <f>LOOKUP(ROW(K918)-ROWS($K$1:$K$3),biasa1[NO])</f>
        <v>915</v>
      </c>
      <c r="L918" s="77" t="str">
        <f>LOOKUP(biasa2[[#This Row],[NO]],biasa1[NO],biasa1[NAMA])</f>
        <v>Garisan Fj 2011/15cm Sablon 4PC (24)</v>
      </c>
      <c r="M918" s="91">
        <f>LOOKUP(biasa2[[#This Row],[NO]],biasa1[NO],biasa1[JUMLAH])</f>
        <v>1</v>
      </c>
      <c r="N918" s="91" t="str">
        <f>LOOKUP(biasa2[[#This Row],[NO]],biasa1[NO],biasa1[SATUAN])</f>
        <v>24 box</v>
      </c>
    </row>
    <row r="919" spans="1:14" ht="20.100000000000001" customHeight="1">
      <c r="A919" s="87">
        <f>IF(biasa1[[#This Row],[JUMLAH]]&gt;0,COUNT(A$3:$A918)+1,"")</f>
        <v>900</v>
      </c>
      <c r="B919" s="88" t="s">
        <v>877</v>
      </c>
      <c r="C919" s="87">
        <f>IF(biasa1[[#This Row],[BARU]]="",biasa1[[#This Row],[JUMLAH AWAL]],biasa1[[#This Row],[BARU]])</f>
        <v>5</v>
      </c>
      <c r="D919" s="87" t="s">
        <v>873</v>
      </c>
      <c r="E919" s="87">
        <v>5</v>
      </c>
      <c r="F919" s="87"/>
      <c r="G9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9" s="90"/>
      <c r="I9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9" s="91">
        <f>LOOKUP(ROW(K919)-ROWS($K$1:$K$3),biasa1[NO])</f>
        <v>916</v>
      </c>
      <c r="L919" s="77" t="str">
        <f>LOOKUP(biasa2[[#This Row],[NO]],biasa1[NO],biasa1[NAMA])</f>
        <v>Garisan FS/ 1331 (48)</v>
      </c>
      <c r="M919" s="91">
        <f>LOOKUP(biasa2[[#This Row],[NO]],biasa1[NO],biasa1[JUMLAH])</f>
        <v>1</v>
      </c>
      <c r="N919" s="91" t="str">
        <f>LOOKUP(biasa2[[#This Row],[NO]],biasa1[NO],biasa1[SATUAN])</f>
        <v>24 box</v>
      </c>
    </row>
    <row r="920" spans="1:14" ht="20.100000000000001" customHeight="1">
      <c r="A920" s="87">
        <f>IF(biasa1[[#This Row],[JUMLAH]]&gt;0,COUNT(A$3:$A919)+1,"")</f>
        <v>901</v>
      </c>
      <c r="B920" s="88" t="s">
        <v>878</v>
      </c>
      <c r="C920" s="87">
        <f>IF(biasa1[[#This Row],[BARU]]="",biasa1[[#This Row],[JUMLAH AWAL]],biasa1[[#This Row],[BARU]])</f>
        <v>43</v>
      </c>
      <c r="D920" s="87" t="s">
        <v>33</v>
      </c>
      <c r="E920" s="87">
        <v>43</v>
      </c>
      <c r="F920" s="87"/>
      <c r="G9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0" s="90"/>
      <c r="I9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0" s="91">
        <f>LOOKUP(ROW(K920)-ROWS($K$1:$K$3),biasa1[NO])</f>
        <v>917</v>
      </c>
      <c r="L920" s="77" t="str">
        <f>LOOKUP(biasa2[[#This Row],[NO]],biasa1[NO],biasa1[NAMA])</f>
        <v>Garisan gasta 0731 polkadot</v>
      </c>
      <c r="M920" s="91">
        <f>LOOKUP(biasa2[[#This Row],[NO]],biasa1[NO],biasa1[JUMLAH])</f>
        <v>6</v>
      </c>
      <c r="N920" s="91" t="str">
        <f>LOOKUP(biasa2[[#This Row],[NO]],biasa1[NO],biasa1[SATUAN])</f>
        <v>100 ls</v>
      </c>
    </row>
    <row r="921" spans="1:14" ht="20.100000000000001" customHeight="1">
      <c r="A921" s="87">
        <f>IF(biasa1[[#This Row],[JUMLAH]]&gt;0,COUNT(A$3:$A920)+1,"")</f>
        <v>902</v>
      </c>
      <c r="B921" s="88" t="s">
        <v>879</v>
      </c>
      <c r="C921" s="87">
        <f>IF(biasa1[[#This Row],[BARU]]="",biasa1[[#This Row],[JUMLAH AWAL]],biasa1[[#This Row],[BARU]])</f>
        <v>1</v>
      </c>
      <c r="D921" s="87" t="s">
        <v>221</v>
      </c>
      <c r="E921" s="87">
        <v>1</v>
      </c>
      <c r="F921" s="87"/>
      <c r="G9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1" s="90"/>
      <c r="I9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1" s="91">
        <f>LOOKUP(ROW(K921)-ROWS($K$1:$K$3),biasa1[NO])</f>
        <v>918</v>
      </c>
      <c r="L921" s="77" t="str">
        <f>LOOKUP(biasa2[[#This Row],[NO]],biasa1[NO],biasa1[NAMA])</f>
        <v>Garisan gasta 0732</v>
      </c>
      <c r="M921" s="91">
        <f>LOOKUP(biasa2[[#This Row],[NO]],biasa1[NO],biasa1[JUMLAH])</f>
        <v>8</v>
      </c>
      <c r="N921" s="91" t="str">
        <f>LOOKUP(biasa2[[#This Row],[NO]],biasa1[NO],biasa1[SATUAN])</f>
        <v>100 ls</v>
      </c>
    </row>
    <row r="922" spans="1:14" ht="20.100000000000001" customHeight="1">
      <c r="A922" s="87">
        <f>IF(biasa1[[#This Row],[JUMLAH]]&gt;0,COUNT(A$3:$A921)+1,"")</f>
        <v>903</v>
      </c>
      <c r="B922" s="88" t="s">
        <v>880</v>
      </c>
      <c r="C922" s="87">
        <f>IF(biasa1[[#This Row],[BARU]]="",biasa1[[#This Row],[JUMLAH AWAL]],biasa1[[#This Row],[BARU]])</f>
        <v>1</v>
      </c>
      <c r="D922" s="87" t="s">
        <v>221</v>
      </c>
      <c r="E922" s="87">
        <v>1</v>
      </c>
      <c r="F922" s="87"/>
      <c r="G9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2" s="90"/>
      <c r="I9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2" s="91">
        <f>LOOKUP(ROW(K922)-ROWS($K$1:$K$3),biasa1[NO])</f>
        <v>919</v>
      </c>
      <c r="L922" s="77" t="str">
        <f>LOOKUP(biasa2[[#This Row],[NO]],biasa1[NO],biasa1[NAMA])</f>
        <v>Garisan gasta 0733 polkadot</v>
      </c>
      <c r="M922" s="91">
        <f>LOOKUP(biasa2[[#This Row],[NO]],biasa1[NO],biasa1[JUMLAH])</f>
        <v>2</v>
      </c>
      <c r="N922" s="91" t="str">
        <f>LOOKUP(biasa2[[#This Row],[NO]],biasa1[NO],biasa1[SATUAN])</f>
        <v>100 ls</v>
      </c>
    </row>
    <row r="923" spans="1:14" ht="20.100000000000001" customHeight="1">
      <c r="A923" s="87">
        <f>IF(biasa1[[#This Row],[JUMLAH]]&gt;0,COUNT(A$3:$A922)+1,"")</f>
        <v>904</v>
      </c>
      <c r="B923" s="88" t="s">
        <v>881</v>
      </c>
      <c r="C923" s="87">
        <f>IF(biasa1[[#This Row],[BARU]]="",biasa1[[#This Row],[JUMLAH AWAL]],biasa1[[#This Row],[BARU]])</f>
        <v>2</v>
      </c>
      <c r="D923" s="87" t="s">
        <v>139</v>
      </c>
      <c r="E923" s="87">
        <v>2</v>
      </c>
      <c r="F923" s="87"/>
      <c r="G9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3" s="90"/>
      <c r="I9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3" s="91">
        <f>LOOKUP(ROW(K923)-ROWS($K$1:$K$3),biasa1[NO])</f>
        <v>920</v>
      </c>
      <c r="L923" s="77" t="str">
        <f>LOOKUP(biasa2[[#This Row],[NO]],biasa1[NO],biasa1[NAMA])</f>
        <v>Garisan Hk XM 7010</v>
      </c>
      <c r="M923" s="91">
        <f>LOOKUP(biasa2[[#This Row],[NO]],biasa1[NO],biasa1[JUMLAH])</f>
        <v>1</v>
      </c>
      <c r="N923" s="91" t="str">
        <f>LOOKUP(biasa2[[#This Row],[NO]],biasa1[NO],biasa1[SATUAN])</f>
        <v>1080 pc</v>
      </c>
    </row>
    <row r="924" spans="1:14" ht="20.100000000000001" customHeight="1">
      <c r="A924" s="87">
        <f>IF(biasa1[[#This Row],[JUMLAH]]&gt;0,COUNT(A$3:$A923)+1,"")</f>
        <v>905</v>
      </c>
      <c r="B924" s="88" t="s">
        <v>882</v>
      </c>
      <c r="C924" s="87">
        <f>IF(biasa1[[#This Row],[BARU]]="",biasa1[[#This Row],[JUMLAH AWAL]],biasa1[[#This Row],[BARU]])</f>
        <v>56</v>
      </c>
      <c r="D924" s="87" t="s">
        <v>165</v>
      </c>
      <c r="E924" s="87">
        <v>56</v>
      </c>
      <c r="F924" s="87"/>
      <c r="G9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4" s="90"/>
      <c r="I9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4" s="91">
        <f>LOOKUP(ROW(K924)-ROWS($K$1:$K$3),biasa1[NO])</f>
        <v>921</v>
      </c>
      <c r="L924" s="77" t="str">
        <f>LOOKUP(biasa2[[#This Row],[NO]],biasa1[NO],biasa1[NAMA])</f>
        <v>Garisan kayu 1 meter</v>
      </c>
      <c r="M924" s="91">
        <f>LOOKUP(biasa2[[#This Row],[NO]],biasa1[NO],biasa1[JUMLAH])</f>
        <v>9</v>
      </c>
      <c r="N924" s="91" t="str">
        <f>LOOKUP(biasa2[[#This Row],[NO]],biasa1[NO],biasa1[SATUAN])</f>
        <v>100 pc</v>
      </c>
    </row>
    <row r="925" spans="1:14" ht="20.100000000000001" customHeight="1">
      <c r="A925" s="87">
        <f>IF(biasa1[[#This Row],[JUMLAH]]&gt;0,COUNT(A$3:$A924)+1,"")</f>
        <v>906</v>
      </c>
      <c r="B925" s="88" t="s">
        <v>883</v>
      </c>
      <c r="C925" s="87">
        <f>IF(biasa1[[#This Row],[BARU]]="",biasa1[[#This Row],[JUMLAH AWAL]],biasa1[[#This Row],[BARU]])</f>
        <v>5</v>
      </c>
      <c r="D925" s="87" t="s">
        <v>11</v>
      </c>
      <c r="E925" s="87">
        <v>5</v>
      </c>
      <c r="F925" s="87"/>
      <c r="G9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5" s="90"/>
      <c r="I9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5" s="91">
        <f>LOOKUP(ROW(K925)-ROWS($K$1:$K$3),biasa1[NO])</f>
        <v>922</v>
      </c>
      <c r="L925" s="77" t="str">
        <f>LOOKUP(biasa2[[#This Row],[NO]],biasa1[NO],biasa1[NAMA])</f>
        <v>Garisan Kj 003</v>
      </c>
      <c r="M925" s="91">
        <f>LOOKUP(biasa2[[#This Row],[NO]],biasa1[NO],biasa1[JUMLAH])</f>
        <v>7</v>
      </c>
      <c r="N925" s="91" t="str">
        <f>LOOKUP(biasa2[[#This Row],[NO]],biasa1[NO],biasa1[SATUAN])</f>
        <v>300 pc</v>
      </c>
    </row>
    <row r="926" spans="1:14" ht="20.100000000000001" customHeight="1">
      <c r="A926" s="87">
        <f>IF(biasa1[[#This Row],[JUMLAH]]&gt;0,COUNT(A$3:$A925)+1,"")</f>
        <v>907</v>
      </c>
      <c r="B926" s="88" t="s">
        <v>884</v>
      </c>
      <c r="C926" s="87">
        <f>IF(biasa1[[#This Row],[BARU]]="",biasa1[[#This Row],[JUMLAH AWAL]],biasa1[[#This Row],[BARU]])</f>
        <v>17</v>
      </c>
      <c r="D926" s="87" t="s">
        <v>33</v>
      </c>
      <c r="E926" s="87">
        <v>17</v>
      </c>
      <c r="F926" s="87"/>
      <c r="G9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6" s="90"/>
      <c r="I9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6" s="91">
        <f>LOOKUP(ROW(K926)-ROWS($K$1:$K$3),biasa1[NO])</f>
        <v>923</v>
      </c>
      <c r="L926" s="77" t="str">
        <f>LOOKUP(biasa2[[#This Row],[NO]],biasa1[NO],biasa1[NAMA])</f>
        <v>Garisan Kj 012</v>
      </c>
      <c r="M926" s="91">
        <f>LOOKUP(biasa2[[#This Row],[NO]],biasa1[NO],biasa1[JUMLAH])</f>
        <v>9</v>
      </c>
      <c r="N926" s="91" t="str">
        <f>LOOKUP(biasa2[[#This Row],[NO]],biasa1[NO],biasa1[SATUAN])</f>
        <v>300 pc</v>
      </c>
    </row>
    <row r="927" spans="1:14" ht="20.100000000000001" customHeight="1">
      <c r="A927" s="87">
        <f>IF(biasa1[[#This Row],[JUMLAH]]&gt;0,COUNT(A$3:$A926)+1,"")</f>
        <v>908</v>
      </c>
      <c r="B927" s="88" t="s">
        <v>885</v>
      </c>
      <c r="C927" s="87">
        <f>IF(biasa1[[#This Row],[BARU]]="",biasa1[[#This Row],[JUMLAH AWAL]],biasa1[[#This Row],[BARU]])</f>
        <v>5</v>
      </c>
      <c r="D927" s="87" t="s">
        <v>79</v>
      </c>
      <c r="E927" s="87">
        <v>5</v>
      </c>
      <c r="F927" s="87"/>
      <c r="G9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7" s="90"/>
      <c r="I9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7" s="91">
        <f>LOOKUP(ROW(K927)-ROWS($K$1:$K$3),biasa1[NO])</f>
        <v>924</v>
      </c>
      <c r="L927" s="77" t="str">
        <f>LOOKUP(biasa2[[#This Row],[NO]],biasa1[NO],biasa1[NAMA])</f>
        <v>Garisan Kj 013</v>
      </c>
      <c r="M927" s="91">
        <f>LOOKUP(biasa2[[#This Row],[NO]],biasa1[NO],biasa1[JUMLAH])</f>
        <v>1</v>
      </c>
      <c r="N927" s="91" t="str">
        <f>LOOKUP(biasa2[[#This Row],[NO]],biasa1[NO],biasa1[SATUAN])</f>
        <v>300 pc</v>
      </c>
    </row>
    <row r="928" spans="1:14" ht="20.100000000000001" customHeight="1">
      <c r="A928" s="87">
        <f>IF(biasa1[[#This Row],[JUMLAH]]&gt;0,COUNT(A$3:$A927)+1,"")</f>
        <v>909</v>
      </c>
      <c r="B928" s="88" t="s">
        <v>886</v>
      </c>
      <c r="C928" s="87">
        <f>IF(biasa1[[#This Row],[BARU]]="",biasa1[[#This Row],[JUMLAH AWAL]],biasa1[[#This Row],[BARU]])</f>
        <v>5</v>
      </c>
      <c r="D928" s="87" t="s">
        <v>11</v>
      </c>
      <c r="E928" s="87">
        <v>5</v>
      </c>
      <c r="F928" s="87"/>
      <c r="G9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8" s="90"/>
      <c r="I9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8" s="91">
        <f>LOOKUP(ROW(K928)-ROWS($K$1:$K$3),biasa1[NO])</f>
        <v>925</v>
      </c>
      <c r="L928" s="77" t="str">
        <f>LOOKUP(biasa2[[#This Row],[NO]],biasa1[NO],biasa1[NAMA])</f>
        <v>Garisan Kojiko Busur 360° 15cm</v>
      </c>
      <c r="M928" s="91">
        <f>LOOKUP(biasa2[[#This Row],[NO]],biasa1[NO],biasa1[JUMLAH])</f>
        <v>1</v>
      </c>
      <c r="N928" s="91" t="str">
        <f>LOOKUP(biasa2[[#This Row],[NO]],biasa1[NO],biasa1[SATUAN])</f>
        <v>80 ls</v>
      </c>
    </row>
    <row r="929" spans="1:14" ht="20.100000000000001" customHeight="1">
      <c r="A929" s="87">
        <f>IF(biasa1[[#This Row],[JUMLAH]]&gt;0,COUNT(A$3:$A928)+1,"")</f>
        <v>910</v>
      </c>
      <c r="B929" s="88" t="s">
        <v>887</v>
      </c>
      <c r="C929" s="87">
        <f>IF(biasa1[[#This Row],[BARU]]="",biasa1[[#This Row],[JUMLAH AWAL]],biasa1[[#This Row],[BARU]])</f>
        <v>7</v>
      </c>
      <c r="D929" s="87" t="s">
        <v>221</v>
      </c>
      <c r="E929" s="87">
        <v>7</v>
      </c>
      <c r="F929" s="87"/>
      <c r="G9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9" s="90"/>
      <c r="I9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9" s="91">
        <f>LOOKUP(ROW(K929)-ROWS($K$1:$K$3),biasa1[NO])</f>
        <v>926</v>
      </c>
      <c r="L929" s="77" t="str">
        <f>LOOKUP(biasa2[[#This Row],[NO]],biasa1[NO],biasa1[NAMA])</f>
        <v>Garisan RL 15 RB/ Roller (24)</v>
      </c>
      <c r="M929" s="91">
        <f>LOOKUP(biasa2[[#This Row],[NO]],biasa1[NO],biasa1[JUMLAH])</f>
        <v>5</v>
      </c>
      <c r="N929" s="91" t="str">
        <f>LOOKUP(biasa2[[#This Row],[NO]],biasa1[NO],biasa1[SATUAN])</f>
        <v>20 box</v>
      </c>
    </row>
    <row r="930" spans="1:14" ht="20.100000000000001" customHeight="1">
      <c r="A930" s="87">
        <f>IF(biasa1[[#This Row],[JUMLAH]]&gt;0,COUNT(A$3:$A929)+1,"")</f>
        <v>911</v>
      </c>
      <c r="B930" s="88" t="s">
        <v>888</v>
      </c>
      <c r="C930" s="87">
        <f>IF(biasa1[[#This Row],[BARU]]="",biasa1[[#This Row],[JUMLAH AWAL]],biasa1[[#This Row],[BARU]])</f>
        <v>3</v>
      </c>
      <c r="D930" s="87" t="s">
        <v>889</v>
      </c>
      <c r="E930" s="87">
        <v>3</v>
      </c>
      <c r="F930" s="87"/>
      <c r="G9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0" s="90"/>
      <c r="I9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0" s="91">
        <f>LOOKUP(ROW(K930)-ROWS($K$1:$K$3),biasa1[NO])</f>
        <v>927</v>
      </c>
      <c r="L930" s="77" t="str">
        <f>LOOKUP(biasa2[[#This Row],[NO]],biasa1[NO],biasa1[NAMA])</f>
        <v>Garisan RL 15 WD (1x36)</v>
      </c>
      <c r="M930" s="91">
        <f>LOOKUP(biasa2[[#This Row],[NO]],biasa1[NO],biasa1[JUMLAH])</f>
        <v>1</v>
      </c>
      <c r="N930" s="91" t="str">
        <f>LOOKUP(biasa2[[#This Row],[NO]],biasa1[NO],biasa1[SATUAN])</f>
        <v>20 box</v>
      </c>
    </row>
    <row r="931" spans="1:14" ht="20.100000000000001" customHeight="1">
      <c r="A931" s="87">
        <f>IF(biasa1[[#This Row],[JUMLAH]]&gt;0,COUNT(A$3:$A930)+1,"")</f>
        <v>912</v>
      </c>
      <c r="B931" s="88" t="s">
        <v>890</v>
      </c>
      <c r="C931" s="87">
        <f>IF(biasa1[[#This Row],[BARU]]="",biasa1[[#This Row],[JUMLAH AWAL]],biasa1[[#This Row],[BARU]])</f>
        <v>2</v>
      </c>
      <c r="D931" s="87" t="s">
        <v>36</v>
      </c>
      <c r="E931" s="87">
        <v>2</v>
      </c>
      <c r="F931" s="87"/>
      <c r="G9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1" s="90"/>
      <c r="I9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1" s="91">
        <f>LOOKUP(ROW(K931)-ROWS($K$1:$K$3),biasa1[NO])</f>
        <v>928</v>
      </c>
      <c r="L931" s="77" t="str">
        <f>LOOKUP(biasa2[[#This Row],[NO]],biasa1[NO],biasa1[NAMA])</f>
        <v>Garisan Rotary 1020 (jos) Bsr</v>
      </c>
      <c r="M931" s="91">
        <f>LOOKUP(biasa2[[#This Row],[NO]],biasa1[NO],biasa1[JUMLAH])</f>
        <v>27</v>
      </c>
      <c r="N931" s="91" t="str">
        <f>LOOKUP(biasa2[[#This Row],[NO]],biasa1[NO],biasa1[SATUAN])</f>
        <v>1000 pc</v>
      </c>
    </row>
    <row r="932" spans="1:14" ht="20.100000000000001" customHeight="1">
      <c r="A932" s="87">
        <f>IF(biasa1[[#This Row],[JUMLAH]]&gt;0,COUNT(A$3:$A931)+1,"")</f>
        <v>913</v>
      </c>
      <c r="B932" s="88" t="s">
        <v>891</v>
      </c>
      <c r="C932" s="87">
        <f>IF(biasa1[[#This Row],[BARU]]="",biasa1[[#This Row],[JUMLAH AWAL]],biasa1[[#This Row],[BARU]])</f>
        <v>7</v>
      </c>
      <c r="D932" s="87" t="s">
        <v>245</v>
      </c>
      <c r="E932" s="87">
        <v>7</v>
      </c>
      <c r="F932" s="87"/>
      <c r="G9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2" s="90"/>
      <c r="I9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2" s="91">
        <f>LOOKUP(ROW(K932)-ROWS($K$1:$K$3),biasa1[NO])</f>
        <v>929</v>
      </c>
      <c r="L932" s="77" t="str">
        <f>LOOKUP(biasa2[[#This Row],[NO]],biasa1[NO],biasa1[NAMA])</f>
        <v>Garisan Rotary 5 klg</v>
      </c>
      <c r="M932" s="91">
        <f>LOOKUP(biasa2[[#This Row],[NO]],biasa1[NO],biasa1[JUMLAH])</f>
        <v>4</v>
      </c>
      <c r="N932" s="91" t="str">
        <f>LOOKUP(biasa2[[#This Row],[NO]],biasa1[NO],biasa1[SATUAN])</f>
        <v>1000 pc</v>
      </c>
    </row>
    <row r="933" spans="1:14" ht="20.100000000000001" customHeight="1">
      <c r="A933" s="87">
        <f>IF(biasa1[[#This Row],[JUMLAH]]&gt;0,COUNT(A$3:$A932)+1,"")</f>
        <v>914</v>
      </c>
      <c r="B933" s="88" t="s">
        <v>892</v>
      </c>
      <c r="C933" s="87">
        <f>IF(biasa1[[#This Row],[BARU]]="",biasa1[[#This Row],[JUMLAH AWAL]],biasa1[[#This Row],[BARU]])</f>
        <v>10</v>
      </c>
      <c r="D933" s="87" t="s">
        <v>27</v>
      </c>
      <c r="E933" s="87">
        <v>10</v>
      </c>
      <c r="F933" s="87"/>
      <c r="G9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3" s="90"/>
      <c r="I9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3" s="91">
        <f>LOOKUP(ROW(K933)-ROWS($K$1:$K$3),biasa1[NO])</f>
        <v>930</v>
      </c>
      <c r="L933" s="77" t="str">
        <f>LOOKUP(biasa2[[#This Row],[NO]],biasa1[NO],biasa1[NAMA])</f>
        <v>Garisan Rotary 9043</v>
      </c>
      <c r="M933" s="91">
        <f>LOOKUP(biasa2[[#This Row],[NO]],biasa1[NO],biasa1[JUMLAH])</f>
        <v>5</v>
      </c>
      <c r="N933" s="91" t="str">
        <f>LOOKUP(biasa2[[#This Row],[NO]],biasa1[NO],biasa1[SATUAN])</f>
        <v>2000 pc</v>
      </c>
    </row>
    <row r="934" spans="1:14" ht="20.100000000000001" customHeight="1">
      <c r="A934" s="87">
        <f>IF(biasa1[[#This Row],[JUMLAH]]&gt;0,COUNT(A$3:$A933)+1,"")</f>
        <v>915</v>
      </c>
      <c r="B934" s="88" t="s">
        <v>893</v>
      </c>
      <c r="C934" s="87">
        <f>IF(biasa1[[#This Row],[BARU]]="",biasa1[[#This Row],[JUMLAH AWAL]],biasa1[[#This Row],[BARU]])</f>
        <v>1</v>
      </c>
      <c r="D934" s="87" t="s">
        <v>156</v>
      </c>
      <c r="E934" s="87">
        <v>1</v>
      </c>
      <c r="F934" s="87"/>
      <c r="G9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4" s="90"/>
      <c r="I9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4" s="91">
        <f>LOOKUP(ROW(K934)-ROWS($K$1:$K$3),biasa1[NO])</f>
        <v>931</v>
      </c>
      <c r="L934" s="77" t="str">
        <f>LOOKUP(biasa2[[#This Row],[NO]],biasa1[NO],biasa1[NAMA])</f>
        <v>Garisan Sablon ikan 633 N-324</v>
      </c>
      <c r="M934" s="91">
        <f>LOOKUP(biasa2[[#This Row],[NO]],biasa1[NO],biasa1[JUMLAH])</f>
        <v>2</v>
      </c>
      <c r="N934" s="91" t="str">
        <f>LOOKUP(biasa2[[#This Row],[NO]],biasa1[NO],biasa1[SATUAN])</f>
        <v>200 ls</v>
      </c>
    </row>
    <row r="935" spans="1:14" ht="20.100000000000001" customHeight="1">
      <c r="A935" s="87">
        <f>IF(biasa1[[#This Row],[JUMLAH]]&gt;0,COUNT(A$3:$A934)+1,"")</f>
        <v>916</v>
      </c>
      <c r="B935" s="88" t="s">
        <v>894</v>
      </c>
      <c r="C935" s="87">
        <f>IF(biasa1[[#This Row],[BARU]]="",biasa1[[#This Row],[JUMLAH AWAL]],biasa1[[#This Row],[BARU]])</f>
        <v>1</v>
      </c>
      <c r="D935" s="87" t="s">
        <v>156</v>
      </c>
      <c r="E935" s="87">
        <v>1</v>
      </c>
      <c r="F935" s="87"/>
      <c r="G9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5" s="90"/>
      <c r="I9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5" s="91">
        <f>LOOKUP(ROW(K935)-ROWS($K$1:$K$3),biasa1[NO])</f>
        <v>932</v>
      </c>
      <c r="L935" s="77" t="str">
        <f>LOOKUP(biasa2[[#This Row],[NO]],biasa1[NO],biasa1[NAMA])</f>
        <v>Garisan set 1011 18cm</v>
      </c>
      <c r="M935" s="91">
        <f>LOOKUP(biasa2[[#This Row],[NO]],biasa1[NO],biasa1[JUMLAH])</f>
        <v>1</v>
      </c>
      <c r="N935" s="91" t="str">
        <f>LOOKUP(biasa2[[#This Row],[NO]],biasa1[NO],biasa1[SATUAN])</f>
        <v>1200 pc</v>
      </c>
    </row>
    <row r="936" spans="1:14" ht="20.100000000000001" customHeight="1">
      <c r="A936" s="87">
        <f>IF(biasa1[[#This Row],[JUMLAH]]&gt;0,COUNT(A$3:$A935)+1,"")</f>
        <v>917</v>
      </c>
      <c r="B936" s="88" t="s">
        <v>895</v>
      </c>
      <c r="C936" s="87">
        <f>IF(biasa1[[#This Row],[BARU]]="",biasa1[[#This Row],[JUMLAH AWAL]],biasa1[[#This Row],[BARU]])</f>
        <v>6</v>
      </c>
      <c r="D936" s="87" t="s">
        <v>11</v>
      </c>
      <c r="E936" s="87">
        <v>6</v>
      </c>
      <c r="F936" s="87"/>
      <c r="G9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6" s="90"/>
      <c r="I9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6" s="91">
        <f>LOOKUP(ROW(K936)-ROWS($K$1:$K$3),biasa1[NO])</f>
        <v>933</v>
      </c>
      <c r="L936" s="77" t="str">
        <f>LOOKUP(biasa2[[#This Row],[NO]],biasa1[NO],biasa1[NAMA])</f>
        <v>Garisan set 1206 (BC 618)(60)</v>
      </c>
      <c r="M936" s="91">
        <f>LOOKUP(biasa2[[#This Row],[NO]],biasa1[NO],biasa1[JUMLAH])</f>
        <v>5</v>
      </c>
      <c r="N936" s="91" t="str">
        <f>LOOKUP(biasa2[[#This Row],[NO]],biasa1[NO],biasa1[SATUAN])</f>
        <v>960 pc</v>
      </c>
    </row>
    <row r="937" spans="1:14" ht="20.100000000000001" customHeight="1">
      <c r="A937" s="87">
        <f>IF(biasa1[[#This Row],[JUMLAH]]&gt;0,COUNT(A$3:$A936)+1,"")</f>
        <v>918</v>
      </c>
      <c r="B937" s="88" t="s">
        <v>896</v>
      </c>
      <c r="C937" s="87">
        <f>IF(biasa1[[#This Row],[BARU]]="",biasa1[[#This Row],[JUMLAH AWAL]],biasa1[[#This Row],[BARU]])</f>
        <v>8</v>
      </c>
      <c r="D937" s="87" t="s">
        <v>11</v>
      </c>
      <c r="E937" s="87">
        <v>8</v>
      </c>
      <c r="F937" s="87"/>
      <c r="G9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7" s="90"/>
      <c r="I9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7" s="91">
        <f>LOOKUP(ROW(K937)-ROWS($K$1:$K$3),biasa1[NO])</f>
        <v>934</v>
      </c>
      <c r="L937" s="77" t="str">
        <f>LOOKUP(biasa2[[#This Row],[NO]],biasa1[NO],biasa1[NAMA])</f>
        <v>Garisan set 1411</v>
      </c>
      <c r="M937" s="91">
        <f>LOOKUP(biasa2[[#This Row],[NO]],biasa1[NO],biasa1[JUMLAH])</f>
        <v>2</v>
      </c>
      <c r="N937" s="91">
        <f>LOOKUP(biasa2[[#This Row],[NO]],biasa1[NO],biasa1[SATUAN])</f>
        <v>800</v>
      </c>
    </row>
    <row r="938" spans="1:14" ht="20.100000000000001" customHeight="1">
      <c r="A938" s="87">
        <f>IF(biasa1[[#This Row],[JUMLAH]]&gt;0,COUNT(A$3:$A937)+1,"")</f>
        <v>919</v>
      </c>
      <c r="B938" s="88" t="s">
        <v>897</v>
      </c>
      <c r="C938" s="87">
        <f>IF(biasa1[[#This Row],[BARU]]="",biasa1[[#This Row],[JUMLAH AWAL]],biasa1[[#This Row],[BARU]])</f>
        <v>2</v>
      </c>
      <c r="D938" s="87" t="s">
        <v>11</v>
      </c>
      <c r="E938" s="87">
        <v>2</v>
      </c>
      <c r="F938" s="87"/>
      <c r="G9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8" s="90"/>
      <c r="I9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8" s="91">
        <f>LOOKUP(ROW(K938)-ROWS($K$1:$K$3),biasa1[NO])</f>
        <v>935</v>
      </c>
      <c r="L938" s="77" t="str">
        <f>LOOKUP(biasa2[[#This Row],[NO]],biasa1[NO],biasa1[NAMA])</f>
        <v>Garisan set 15cm 815 girl (30)</v>
      </c>
      <c r="M938" s="91">
        <f>LOOKUP(biasa2[[#This Row],[NO]],biasa1[NO],biasa1[JUMLAH])</f>
        <v>4</v>
      </c>
      <c r="N938" s="91" t="str">
        <f>LOOKUP(biasa2[[#This Row],[NO]],biasa1[NO],biasa1[SATUAN])</f>
        <v>480 set</v>
      </c>
    </row>
    <row r="939" spans="1:14" ht="20.100000000000001" customHeight="1">
      <c r="A939" s="87">
        <f>IF(biasa1[[#This Row],[JUMLAH]]&gt;0,COUNT(A$3:$A938)+1,"")</f>
        <v>920</v>
      </c>
      <c r="B939" s="88" t="s">
        <v>898</v>
      </c>
      <c r="C939" s="87">
        <f>IF(biasa1[[#This Row],[BARU]]="",biasa1[[#This Row],[JUMLAH AWAL]],biasa1[[#This Row],[BARU]])</f>
        <v>1</v>
      </c>
      <c r="D939" s="87" t="s">
        <v>899</v>
      </c>
      <c r="E939" s="87">
        <v>1</v>
      </c>
      <c r="F939" s="87"/>
      <c r="G9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9" s="90"/>
      <c r="I9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9" s="91">
        <f>LOOKUP(ROW(K939)-ROWS($K$1:$K$3),biasa1[NO])</f>
        <v>936</v>
      </c>
      <c r="L939" s="77" t="str">
        <f>LOOKUP(biasa2[[#This Row],[NO]],biasa1[NO],biasa1[NAMA])</f>
        <v>Garisan set 182032</v>
      </c>
      <c r="M939" s="91">
        <f>LOOKUP(biasa2[[#This Row],[NO]],biasa1[NO],biasa1[JUMLAH])</f>
        <v>1</v>
      </c>
      <c r="N939" s="91">
        <f>LOOKUP(biasa2[[#This Row],[NO]],biasa1[NO],biasa1[SATUAN])</f>
        <v>1120</v>
      </c>
    </row>
    <row r="940" spans="1:14" ht="20.100000000000001" customHeight="1">
      <c r="A940" s="87">
        <f>IF(biasa1[[#This Row],[JUMLAH]]&gt;0,COUNT(A$3:$A939)+1,"")</f>
        <v>921</v>
      </c>
      <c r="B940" s="88" t="s">
        <v>900</v>
      </c>
      <c r="C940" s="87">
        <f>IF(biasa1[[#This Row],[BARU]]="",biasa1[[#This Row],[JUMLAH AWAL]],biasa1[[#This Row],[BARU]])</f>
        <v>9</v>
      </c>
      <c r="D940" s="87" t="s">
        <v>748</v>
      </c>
      <c r="E940" s="87">
        <v>9</v>
      </c>
      <c r="F940" s="87"/>
      <c r="G9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0" s="90"/>
      <c r="I9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0" s="91">
        <f>LOOKUP(ROW(K940)-ROWS($K$1:$K$3),biasa1[NO])</f>
        <v>937</v>
      </c>
      <c r="L940" s="77" t="str">
        <f>LOOKUP(biasa2[[#This Row],[NO]],biasa1[NO],biasa1[NAMA])</f>
        <v>Garisan set 2175 PVC 20cm (50)</v>
      </c>
      <c r="M940" s="91">
        <f>LOOKUP(biasa2[[#This Row],[NO]],biasa1[NO],biasa1[JUMLAH])</f>
        <v>3</v>
      </c>
      <c r="N940" s="91" t="str">
        <f>LOOKUP(biasa2[[#This Row],[NO]],biasa1[NO],biasa1[SATUAN])</f>
        <v>800 pc</v>
      </c>
    </row>
    <row r="941" spans="1:14" ht="20.100000000000001" customHeight="1">
      <c r="A941" s="87">
        <f>IF(biasa1[[#This Row],[JUMLAH]]&gt;0,COUNT(A$3:$A940)+1,"")</f>
        <v>922</v>
      </c>
      <c r="B941" s="88" t="s">
        <v>901</v>
      </c>
      <c r="C941" s="87">
        <f>IF(biasa1[[#This Row],[BARU]]="",biasa1[[#This Row],[JUMLAH AWAL]],biasa1[[#This Row],[BARU]])</f>
        <v>7</v>
      </c>
      <c r="D941" s="87" t="s">
        <v>54</v>
      </c>
      <c r="E941" s="87">
        <v>7</v>
      </c>
      <c r="F941" s="87"/>
      <c r="G9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1" s="90"/>
      <c r="I9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1" s="91">
        <f>LOOKUP(ROW(K941)-ROWS($K$1:$K$3),biasa1[NO])</f>
        <v>938</v>
      </c>
      <c r="L941" s="77" t="str">
        <f>LOOKUP(biasa2[[#This Row],[NO]],biasa1[NO],biasa1[NAMA])</f>
        <v>Garisan set 3 30 cm yencheng</v>
      </c>
      <c r="M941" s="91">
        <f>LOOKUP(biasa2[[#This Row],[NO]],biasa1[NO],biasa1[JUMLAH])</f>
        <v>1</v>
      </c>
      <c r="N941" s="91" t="str">
        <f>LOOKUP(biasa2[[#This Row],[NO]],biasa1[NO],biasa1[SATUAN])</f>
        <v>24 ls</v>
      </c>
    </row>
    <row r="942" spans="1:14" ht="20.100000000000001" customHeight="1">
      <c r="A942" s="87">
        <f>IF(biasa1[[#This Row],[JUMLAH]]&gt;0,COUNT(A$3:$A941)+1,"")</f>
        <v>923</v>
      </c>
      <c r="B942" s="88" t="s">
        <v>902</v>
      </c>
      <c r="C942" s="87">
        <f>IF(biasa1[[#This Row],[BARU]]="",biasa1[[#This Row],[JUMLAH AWAL]],biasa1[[#This Row],[BARU]])</f>
        <v>9</v>
      </c>
      <c r="D942" s="87" t="s">
        <v>54</v>
      </c>
      <c r="E942" s="87">
        <v>9</v>
      </c>
      <c r="F942" s="87"/>
      <c r="G9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2" s="90"/>
      <c r="I9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2" s="91">
        <f>LOOKUP(ROW(K942)-ROWS($K$1:$K$3),biasa1[NO])</f>
        <v>939</v>
      </c>
      <c r="L942" s="77" t="str">
        <f>LOOKUP(biasa2[[#This Row],[NO]],biasa1[NO],biasa1[NAMA])</f>
        <v>Garisan set 30 cm 5010 (M.mouse, Brb, WTP, dinosaurus)</v>
      </c>
      <c r="M942" s="91">
        <f>LOOKUP(biasa2[[#This Row],[NO]],biasa1[NO],biasa1[JUMLAH])</f>
        <v>7</v>
      </c>
      <c r="N942" s="91" t="str">
        <f>LOOKUP(biasa2[[#This Row],[NO]],biasa1[NO],biasa1[SATUAN])</f>
        <v>500 pc</v>
      </c>
    </row>
    <row r="943" spans="1:14" ht="20.100000000000001" customHeight="1">
      <c r="A943" s="87">
        <f>IF(biasa1[[#This Row],[JUMLAH]]&gt;0,COUNT(A$3:$A942)+1,"")</f>
        <v>924</v>
      </c>
      <c r="B943" s="88" t="s">
        <v>903</v>
      </c>
      <c r="C943" s="87">
        <f>IF(biasa1[[#This Row],[BARU]]="",biasa1[[#This Row],[JUMLAH AWAL]],biasa1[[#This Row],[BARU]])</f>
        <v>1</v>
      </c>
      <c r="D943" s="87" t="s">
        <v>54</v>
      </c>
      <c r="E943" s="87">
        <v>1</v>
      </c>
      <c r="F943" s="87"/>
      <c r="G9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3" s="90"/>
      <c r="I9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3" s="91">
        <f>LOOKUP(ROW(K943)-ROWS($K$1:$K$3),biasa1[NO])</f>
        <v>940</v>
      </c>
      <c r="L943" s="77" t="str">
        <f>LOOKUP(biasa2[[#This Row],[NO]],biasa1[NO],biasa1[NAMA])</f>
        <v>Garisan set 340-01/ 3019</v>
      </c>
      <c r="M943" s="91">
        <f>LOOKUP(biasa2[[#This Row],[NO]],biasa1[NO],biasa1[JUMLAH])</f>
        <v>7</v>
      </c>
      <c r="N943" s="91" t="str">
        <f>LOOKUP(biasa2[[#This Row],[NO]],biasa1[NO],biasa1[SATUAN])</f>
        <v>72 ls</v>
      </c>
    </row>
    <row r="944" spans="1:14" ht="20.100000000000001" customHeight="1">
      <c r="A944" s="87">
        <f>IF(biasa1[[#This Row],[JUMLAH]]&gt;0,COUNT(A$3:$A943)+1,"")</f>
        <v>925</v>
      </c>
      <c r="B944" s="88" t="s">
        <v>904</v>
      </c>
      <c r="C944" s="87">
        <f>IF(biasa1[[#This Row],[BARU]]="",biasa1[[#This Row],[JUMLAH AWAL]],biasa1[[#This Row],[BARU]])</f>
        <v>1</v>
      </c>
      <c r="D944" s="87" t="s">
        <v>79</v>
      </c>
      <c r="E944" s="87">
        <v>1</v>
      </c>
      <c r="F944" s="87"/>
      <c r="G9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4" s="90"/>
      <c r="I9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4" s="91">
        <f>LOOKUP(ROW(K944)-ROWS($K$1:$K$3),biasa1[NO])</f>
        <v>941</v>
      </c>
      <c r="L944" s="77" t="str">
        <f>LOOKUP(biasa2[[#This Row],[NO]],biasa1[NO],biasa1[NAMA])</f>
        <v>Garisan set 608/ 15 cm (50)</v>
      </c>
      <c r="M944" s="91">
        <f>LOOKUP(biasa2[[#This Row],[NO]],biasa1[NO],biasa1[JUMLAH])</f>
        <v>1</v>
      </c>
      <c r="N944" s="91" t="str">
        <f>LOOKUP(biasa2[[#This Row],[NO]],biasa1[NO],biasa1[SATUAN])</f>
        <v>16 box</v>
      </c>
    </row>
    <row r="945" spans="1:14" ht="20.100000000000001" customHeight="1">
      <c r="A945" s="87">
        <f>IF(biasa1[[#This Row],[JUMLAH]]&gt;0,COUNT(A$3:$A944)+1,"")</f>
        <v>926</v>
      </c>
      <c r="B945" s="88" t="s">
        <v>905</v>
      </c>
      <c r="C945" s="87">
        <f>IF(biasa1[[#This Row],[BARU]]="",biasa1[[#This Row],[JUMLAH AWAL]],biasa1[[#This Row],[BARU]])</f>
        <v>5</v>
      </c>
      <c r="D945" s="87" t="s">
        <v>245</v>
      </c>
      <c r="E945" s="87">
        <v>5</v>
      </c>
      <c r="F945" s="87"/>
      <c r="G9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5" s="90"/>
      <c r="I9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5" s="91">
        <f>LOOKUP(ROW(K945)-ROWS($K$1:$K$3),biasa1[NO])</f>
        <v>942</v>
      </c>
      <c r="L945" s="77" t="str">
        <f>LOOKUP(biasa2[[#This Row],[NO]],biasa1[NO],biasa1[NAMA])</f>
        <v>Garisan set 7006 blk</v>
      </c>
      <c r="M945" s="91">
        <f>LOOKUP(biasa2[[#This Row],[NO]],biasa1[NO],biasa1[JUMLAH])</f>
        <v>53</v>
      </c>
      <c r="N945" s="91" t="str">
        <f>LOOKUP(biasa2[[#This Row],[NO]],biasa1[NO],biasa1[SATUAN])</f>
        <v>480 set</v>
      </c>
    </row>
    <row r="946" spans="1:14" ht="20.100000000000001" customHeight="1">
      <c r="A946" s="87">
        <f>IF(biasa1[[#This Row],[JUMLAH]]&gt;0,COUNT(A$3:$A945)+1,"")</f>
        <v>927</v>
      </c>
      <c r="B946" s="88" t="s">
        <v>906</v>
      </c>
      <c r="C946" s="87">
        <f>IF(biasa1[[#This Row],[BARU]]="",biasa1[[#This Row],[JUMLAH AWAL]],biasa1[[#This Row],[BARU]])</f>
        <v>1</v>
      </c>
      <c r="D946" s="87" t="s">
        <v>245</v>
      </c>
      <c r="E946" s="87">
        <v>1</v>
      </c>
      <c r="F946" s="87"/>
      <c r="G9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6" s="90"/>
      <c r="I9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6" s="91">
        <f>LOOKUP(ROW(K946)-ROWS($K$1:$K$3),biasa1[NO])</f>
        <v>943</v>
      </c>
      <c r="L946" s="77" t="str">
        <f>LOOKUP(biasa2[[#This Row],[NO]],biasa1[NO],biasa1[NAMA])</f>
        <v>Garisan set 8020</v>
      </c>
      <c r="M946" s="91">
        <f>LOOKUP(biasa2[[#This Row],[NO]],biasa1[NO],biasa1[JUMLAH])</f>
        <v>3</v>
      </c>
      <c r="N946" s="91" t="str">
        <f>LOOKUP(biasa2[[#This Row],[NO]],biasa1[NO],biasa1[SATUAN])</f>
        <v>576 pc</v>
      </c>
    </row>
    <row r="947" spans="1:14" ht="20.100000000000001" customHeight="1">
      <c r="A947" s="87">
        <f>IF(biasa1[[#This Row],[JUMLAH]]&gt;0,COUNT(A$3:$A946)+1,"")</f>
        <v>928</v>
      </c>
      <c r="B947" s="88" t="s">
        <v>907</v>
      </c>
      <c r="C947" s="87">
        <f>IF(biasa1[[#This Row],[BARU]]="",biasa1[[#This Row],[JUMLAH AWAL]],biasa1[[#This Row],[BARU]])</f>
        <v>27</v>
      </c>
      <c r="D947" s="87" t="s">
        <v>38</v>
      </c>
      <c r="E947" s="87">
        <v>27</v>
      </c>
      <c r="F947" s="87"/>
      <c r="G9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7" s="90"/>
      <c r="I9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7" s="91">
        <f>LOOKUP(ROW(K947)-ROWS($K$1:$K$3),biasa1[NO])</f>
        <v>944</v>
      </c>
      <c r="L947" s="77" t="str">
        <f>LOOKUP(biasa2[[#This Row],[NO]],biasa1[NO],biasa1[NAMA])</f>
        <v>Garisan set 818</v>
      </c>
      <c r="M947" s="91">
        <f>LOOKUP(biasa2[[#This Row],[NO]],biasa1[NO],biasa1[JUMLAH])</f>
        <v>13</v>
      </c>
      <c r="N947" s="91" t="str">
        <f>LOOKUP(biasa2[[#This Row],[NO]],biasa1[NO],biasa1[SATUAN])</f>
        <v>800 pc</v>
      </c>
    </row>
    <row r="948" spans="1:14" ht="20.100000000000001" customHeight="1">
      <c r="A948" s="87">
        <f>IF(biasa1[[#This Row],[JUMLAH]]&gt;0,COUNT(A$3:$A947)+1,"")</f>
        <v>929</v>
      </c>
      <c r="B948" s="88" t="s">
        <v>908</v>
      </c>
      <c r="C948" s="87">
        <f>IF(biasa1[[#This Row],[BARU]]="",biasa1[[#This Row],[JUMLAH AWAL]],biasa1[[#This Row],[BARU]])</f>
        <v>4</v>
      </c>
      <c r="D948" s="87" t="s">
        <v>38</v>
      </c>
      <c r="E948" s="87">
        <v>4</v>
      </c>
      <c r="F948" s="87"/>
      <c r="G9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8" s="90"/>
      <c r="I9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8" s="91">
        <f>LOOKUP(ROW(K948)-ROWS($K$1:$K$3),biasa1[NO])</f>
        <v>945</v>
      </c>
      <c r="L948" s="77" t="str">
        <f>LOOKUP(biasa2[[#This Row],[NO]],biasa1[NO],biasa1[NAMA])</f>
        <v>Garisan set 8253 (50 set)</v>
      </c>
      <c r="M948" s="91">
        <f>LOOKUP(biasa2[[#This Row],[NO]],biasa1[NO],biasa1[JUMLAH])</f>
        <v>8</v>
      </c>
      <c r="N948" s="91" t="str">
        <f>LOOKUP(biasa2[[#This Row],[NO]],biasa1[NO],biasa1[SATUAN])</f>
        <v>800 pc</v>
      </c>
    </row>
    <row r="949" spans="1:14" ht="20.100000000000001" customHeight="1">
      <c r="A949" s="87">
        <f>IF(biasa1[[#This Row],[JUMLAH]]&gt;0,COUNT(A$3:$A948)+1,"")</f>
        <v>930</v>
      </c>
      <c r="B949" s="88" t="s">
        <v>909</v>
      </c>
      <c r="C949" s="87">
        <f>IF(biasa1[[#This Row],[BARU]]="",biasa1[[#This Row],[JUMLAH AWAL]],biasa1[[#This Row],[BARU]])</f>
        <v>5</v>
      </c>
      <c r="D949" s="87" t="s">
        <v>285</v>
      </c>
      <c r="E949" s="87">
        <v>5</v>
      </c>
      <c r="F949" s="87"/>
      <c r="G9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9" s="90"/>
      <c r="I9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9" s="91">
        <f>LOOKUP(ROW(K949)-ROWS($K$1:$K$3),biasa1[NO])</f>
        <v>946</v>
      </c>
      <c r="L949" s="77" t="str">
        <f>LOOKUP(biasa2[[#This Row],[NO]],biasa1[NO],biasa1[NAMA])</f>
        <v>Garisan set Cow 2016 (60)</v>
      </c>
      <c r="M949" s="91">
        <f>LOOKUP(biasa2[[#This Row],[NO]],biasa1[NO],biasa1[JUMLAH])</f>
        <v>1</v>
      </c>
      <c r="N949" s="91" t="str">
        <f>LOOKUP(biasa2[[#This Row],[NO]],biasa1[NO],biasa1[SATUAN])</f>
        <v>20 box</v>
      </c>
    </row>
    <row r="950" spans="1:14" ht="20.100000000000001" customHeight="1">
      <c r="A950" s="87">
        <f>IF(biasa1[[#This Row],[JUMLAH]]&gt;0,COUNT(A$3:$A949)+1,"")</f>
        <v>931</v>
      </c>
      <c r="B950" s="88" t="s">
        <v>910</v>
      </c>
      <c r="C950" s="87">
        <f>IF(biasa1[[#This Row],[BARU]]="",biasa1[[#This Row],[JUMLAH AWAL]],biasa1[[#This Row],[BARU]])</f>
        <v>2</v>
      </c>
      <c r="D950" s="87" t="s">
        <v>15</v>
      </c>
      <c r="E950" s="87">
        <v>2</v>
      </c>
      <c r="F950" s="87"/>
      <c r="G9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0" s="90"/>
      <c r="I9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0" s="91">
        <f>LOOKUP(ROW(K950)-ROWS($K$1:$K$3),biasa1[NO])</f>
        <v>947</v>
      </c>
      <c r="L950" s="77" t="str">
        <f>LOOKUP(biasa2[[#This Row],[NO]],biasa1[NO],biasa1[NAMA])</f>
        <v>Garisan set Elephant 2016 (60)</v>
      </c>
      <c r="M950" s="91">
        <f>LOOKUP(biasa2[[#This Row],[NO]],biasa1[NO],biasa1[JUMLAH])</f>
        <v>2</v>
      </c>
      <c r="N950" s="91" t="str">
        <f>LOOKUP(biasa2[[#This Row],[NO]],biasa1[NO],biasa1[SATUAN])</f>
        <v>20 box</v>
      </c>
    </row>
    <row r="951" spans="1:14" ht="20.100000000000001" customHeight="1">
      <c r="A951" s="87">
        <f>IF(biasa1[[#This Row],[JUMLAH]]&gt;0,COUNT(A$3:$A950)+1,"")</f>
        <v>932</v>
      </c>
      <c r="B951" s="88" t="s">
        <v>911</v>
      </c>
      <c r="C951" s="87">
        <f>IF(biasa1[[#This Row],[BARU]]="",biasa1[[#This Row],[JUMLAH AWAL]],biasa1[[#This Row],[BARU]])</f>
        <v>1</v>
      </c>
      <c r="D951" s="87" t="s">
        <v>29</v>
      </c>
      <c r="E951" s="87">
        <v>1</v>
      </c>
      <c r="F951" s="87"/>
      <c r="G9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1" s="90"/>
      <c r="I9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1" s="91">
        <f>LOOKUP(ROW(K951)-ROWS($K$1:$K$3),biasa1[NO])</f>
        <v>948</v>
      </c>
      <c r="L951" s="77" t="str">
        <f>LOOKUP(biasa2[[#This Row],[NO]],biasa1[NO],biasa1[NAMA])</f>
        <v xml:space="preserve">Garisan set Ly 8162 </v>
      </c>
      <c r="M951" s="91">
        <f>LOOKUP(biasa2[[#This Row],[NO]],biasa1[NO],biasa1[JUMLAH])</f>
        <v>1</v>
      </c>
      <c r="N951" s="91" t="str">
        <f>LOOKUP(biasa2[[#This Row],[NO]],biasa1[NO],biasa1[SATUAN])</f>
        <v>800 pc</v>
      </c>
    </row>
    <row r="952" spans="1:14" ht="20.100000000000001" customHeight="1">
      <c r="A952" s="87">
        <f>IF(biasa1[[#This Row],[JUMLAH]]&gt;0,COUNT(A$3:$A951)+1,"")</f>
        <v>933</v>
      </c>
      <c r="B952" s="88" t="s">
        <v>912</v>
      </c>
      <c r="C952" s="87">
        <f>IF(biasa1[[#This Row],[BARU]]="",biasa1[[#This Row],[JUMLAH AWAL]],biasa1[[#This Row],[BARU]])</f>
        <v>5</v>
      </c>
      <c r="D952" s="87" t="s">
        <v>184</v>
      </c>
      <c r="E952" s="87">
        <v>5</v>
      </c>
      <c r="F952" s="87"/>
      <c r="G9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2" s="90"/>
      <c r="I9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2" s="91">
        <f>LOOKUP(ROW(K952)-ROWS($K$1:$K$3),biasa1[NO])</f>
        <v>949</v>
      </c>
      <c r="L952" s="77" t="str">
        <f>LOOKUP(biasa2[[#This Row],[NO]],biasa1[NO],biasa1[NAMA])</f>
        <v>Garisan set XD 1516 PR</v>
      </c>
      <c r="M952" s="91">
        <f>LOOKUP(biasa2[[#This Row],[NO]],biasa1[NO],biasa1[JUMLAH])</f>
        <v>1</v>
      </c>
      <c r="N952" s="91" t="str">
        <f>LOOKUP(biasa2[[#This Row],[NO]],biasa1[NO],biasa1[SATUAN])</f>
        <v>110 dos</v>
      </c>
    </row>
    <row r="953" spans="1:14" ht="20.100000000000001" customHeight="1">
      <c r="A953" s="87">
        <f>IF(biasa1[[#This Row],[JUMLAH]]&gt;0,COUNT(A$3:$A952)+1,"")</f>
        <v>934</v>
      </c>
      <c r="B953" s="88" t="s">
        <v>913</v>
      </c>
      <c r="C953" s="87">
        <f>IF(biasa1[[#This Row],[BARU]]="",biasa1[[#This Row],[JUMLAH AWAL]],biasa1[[#This Row],[BARU]])</f>
        <v>2</v>
      </c>
      <c r="D953" s="87">
        <v>800</v>
      </c>
      <c r="E953" s="87">
        <v>2</v>
      </c>
      <c r="F953" s="87"/>
      <c r="G9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3" s="90"/>
      <c r="I9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3" s="91">
        <f>LOOKUP(ROW(K953)-ROWS($K$1:$K$3),biasa1[NO])</f>
        <v>950</v>
      </c>
      <c r="L953" s="77" t="str">
        <f>LOOKUP(biasa2[[#This Row],[NO]],biasa1[NO],biasa1[NAMA])</f>
        <v>Garisan set Δ 9102 pony(2)</v>
      </c>
      <c r="M953" s="91">
        <f>LOOKUP(biasa2[[#This Row],[NO]],biasa1[NO],biasa1[JUMLAH])</f>
        <v>2</v>
      </c>
      <c r="N953" s="91">
        <f>LOOKUP(biasa2[[#This Row],[NO]],biasa1[NO],biasa1[SATUAN])</f>
        <v>640</v>
      </c>
    </row>
    <row r="954" spans="1:14" ht="20.100000000000001" customHeight="1">
      <c r="A954" s="87">
        <f>IF(biasa1[[#This Row],[JUMLAH]]&gt;0,COUNT(A$3:$A953)+1,"")</f>
        <v>935</v>
      </c>
      <c r="B954" s="88" t="s">
        <v>914</v>
      </c>
      <c r="C954" s="87">
        <f>IF(biasa1[[#This Row],[BARU]]="",biasa1[[#This Row],[JUMLAH AWAL]],biasa1[[#This Row],[BARU]])</f>
        <v>4</v>
      </c>
      <c r="D954" s="87" t="s">
        <v>915</v>
      </c>
      <c r="E954" s="87">
        <v>4</v>
      </c>
      <c r="F954" s="87"/>
      <c r="G9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4" s="90"/>
      <c r="I9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4" s="91">
        <f>LOOKUP(ROW(K954)-ROWS($K$1:$K$3),biasa1[NO])</f>
        <v>951</v>
      </c>
      <c r="L954" s="77" t="str">
        <f>LOOKUP(biasa2[[#This Row],[NO]],biasa1[NO],biasa1[NAMA])</f>
        <v>Garisan Si Rei A 1101 Jiyu</v>
      </c>
      <c r="M954" s="91">
        <f>LOOKUP(biasa2[[#This Row],[NO]],biasa1[NO],biasa1[JUMLAH])</f>
        <v>7</v>
      </c>
      <c r="N954" s="91" t="str">
        <f>LOOKUP(biasa2[[#This Row],[NO]],biasa1[NO],biasa1[SATUAN])</f>
        <v>960 set</v>
      </c>
    </row>
    <row r="955" spans="1:14" ht="20.100000000000001" customHeight="1">
      <c r="A955" s="87">
        <f>IF(biasa1[[#This Row],[JUMLAH]]&gt;0,COUNT(A$3:$A954)+1,"")</f>
        <v>936</v>
      </c>
      <c r="B955" s="88" t="s">
        <v>916</v>
      </c>
      <c r="C955" s="87">
        <f>IF(biasa1[[#This Row],[BARU]]="",biasa1[[#This Row],[JUMLAH AWAL]],biasa1[[#This Row],[BARU]])</f>
        <v>1</v>
      </c>
      <c r="D955" s="87">
        <v>1120</v>
      </c>
      <c r="E955" s="87">
        <v>1</v>
      </c>
      <c r="F955" s="87"/>
      <c r="G9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5" s="90"/>
      <c r="I9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5" s="91">
        <f>LOOKUP(ROW(K955)-ROWS($K$1:$K$3),biasa1[NO])</f>
        <v>952</v>
      </c>
      <c r="L955" s="77" t="str">
        <f>LOOKUP(biasa2[[#This Row],[NO]],biasa1[NO],biasa1[NAMA])</f>
        <v>Garisan SO 7235 Heart Stationery 24cm Besi</v>
      </c>
      <c r="M955" s="91">
        <f>LOOKUP(biasa2[[#This Row],[NO]],biasa1[NO],biasa1[JUMLAH])</f>
        <v>2</v>
      </c>
      <c r="N955" s="91" t="str">
        <f>LOOKUP(biasa2[[#This Row],[NO]],biasa1[NO],biasa1[SATUAN])</f>
        <v>2400 pc</v>
      </c>
    </row>
    <row r="956" spans="1:14" ht="20.100000000000001" customHeight="1">
      <c r="A956" s="87">
        <f>IF(biasa1[[#This Row],[JUMLAH]]&gt;0,COUNT(A$3:$A955)+1,"")</f>
        <v>937</v>
      </c>
      <c r="B956" s="88" t="s">
        <v>917</v>
      </c>
      <c r="C956" s="87">
        <f>IF(biasa1[[#This Row],[BARU]]="",biasa1[[#This Row],[JUMLAH AWAL]],biasa1[[#This Row],[BARU]])</f>
        <v>3</v>
      </c>
      <c r="D956" s="87" t="s">
        <v>627</v>
      </c>
      <c r="E956" s="87">
        <v>3</v>
      </c>
      <c r="F956" s="87"/>
      <c r="G9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6" s="90"/>
      <c r="I9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6" s="91">
        <f>LOOKUP(ROW(K956)-ROWS($K$1:$K$3),biasa1[NO])</f>
        <v>953</v>
      </c>
      <c r="L956" s="77" t="str">
        <f>LOOKUP(biasa2[[#This Row],[NO]],biasa1[NO],biasa1[NAMA])</f>
        <v>Garisan UMPTN (50)</v>
      </c>
      <c r="M956" s="91">
        <f>LOOKUP(biasa2[[#This Row],[NO]],biasa1[NO],biasa1[JUMLAH])</f>
        <v>1</v>
      </c>
      <c r="N956" s="91" t="str">
        <f>LOOKUP(biasa2[[#This Row],[NO]],biasa1[NO],biasa1[SATUAN])</f>
        <v>10000 pc</v>
      </c>
    </row>
    <row r="957" spans="1:14" ht="20.100000000000001" customHeight="1">
      <c r="A957" s="87">
        <f>IF(biasa1[[#This Row],[JUMLAH]]&gt;0,COUNT(A$3:$A956)+1,"")</f>
        <v>938</v>
      </c>
      <c r="B957" s="88" t="s">
        <v>918</v>
      </c>
      <c r="C957" s="87">
        <f>IF(biasa1[[#This Row],[BARU]]="",biasa1[[#This Row],[JUMLAH AWAL]],biasa1[[#This Row],[BARU]])</f>
        <v>1</v>
      </c>
      <c r="D957" s="87" t="s">
        <v>3</v>
      </c>
      <c r="E957" s="87">
        <v>1</v>
      </c>
      <c r="F957" s="87"/>
      <c r="G9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7" s="90"/>
      <c r="I9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7" s="91">
        <f>LOOKUP(ROW(K957)-ROWS($K$1:$K$3),biasa1[NO])</f>
        <v>954</v>
      </c>
      <c r="L957" s="77" t="str">
        <f>LOOKUP(biasa2[[#This Row],[NO]],biasa1[NO],biasa1[NAMA])</f>
        <v>Garisan XD 1516/ 15 cm lentur 1x36</v>
      </c>
      <c r="M957" s="91">
        <f>LOOKUP(biasa2[[#This Row],[NO]],biasa1[NO],biasa1[JUMLAH])</f>
        <v>10</v>
      </c>
      <c r="N957" s="91" t="str">
        <f>LOOKUP(biasa2[[#This Row],[NO]],biasa1[NO],biasa1[SATUAN])</f>
        <v>80 box</v>
      </c>
    </row>
    <row r="958" spans="1:14" ht="20.100000000000001" customHeight="1">
      <c r="A958" s="87">
        <f>IF(biasa1[[#This Row],[JUMLAH]]&gt;0,COUNT(A$3:$A957)+1,"")</f>
        <v>939</v>
      </c>
      <c r="B958" s="88" t="s">
        <v>919</v>
      </c>
      <c r="C958" s="87">
        <f>IF(biasa1[[#This Row],[BARU]]="",biasa1[[#This Row],[JUMLAH AWAL]],biasa1[[#This Row],[BARU]])</f>
        <v>7</v>
      </c>
      <c r="D958" s="87" t="s">
        <v>31</v>
      </c>
      <c r="E958" s="87">
        <v>7</v>
      </c>
      <c r="F958" s="87"/>
      <c r="G9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8" s="90"/>
      <c r="I9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8" s="91">
        <f>LOOKUP(ROW(K958)-ROWS($K$1:$K$3),biasa1[NO])</f>
        <v>955</v>
      </c>
      <c r="L958" s="77" t="str">
        <f>LOOKUP(biasa2[[#This Row],[NO]],biasa1[NO],biasa1[NAMA])</f>
        <v>Garisan XT 997 (1x60)</v>
      </c>
      <c r="M958" s="91">
        <f>LOOKUP(biasa2[[#This Row],[NO]],biasa1[NO],biasa1[JUMLAH])</f>
        <v>1</v>
      </c>
      <c r="N958" s="91" t="str">
        <f>LOOKUP(biasa2[[#This Row],[NO]],biasa1[NO],biasa1[SATUAN])</f>
        <v>30 box</v>
      </c>
    </row>
    <row r="959" spans="1:14" ht="20.100000000000001" customHeight="1">
      <c r="A959" s="87">
        <f>IF(biasa1[[#This Row],[JUMLAH]]&gt;0,COUNT(A$3:$A958)+1,"")</f>
        <v>940</v>
      </c>
      <c r="B959" s="88" t="s">
        <v>920</v>
      </c>
      <c r="C959" s="87">
        <f>IF(biasa1[[#This Row],[BARU]]="",biasa1[[#This Row],[JUMLAH AWAL]],biasa1[[#This Row],[BARU]])</f>
        <v>7</v>
      </c>
      <c r="D959" s="87" t="s">
        <v>221</v>
      </c>
      <c r="E959" s="87">
        <v>7</v>
      </c>
      <c r="F959" s="87"/>
      <c r="G9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9" s="90"/>
      <c r="I9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9" s="91">
        <f>LOOKUP(ROW(K959)-ROWS($K$1:$K$3),biasa1[NO])</f>
        <v>956</v>
      </c>
      <c r="L959" s="77" t="str">
        <f>LOOKUP(biasa2[[#This Row],[NO]],biasa1[NO],biasa1[NAMA])</f>
        <v>Garisan YS 2020</v>
      </c>
      <c r="M959" s="91">
        <f>LOOKUP(biasa2[[#This Row],[NO]],biasa1[NO],biasa1[JUMLAH])</f>
        <v>9</v>
      </c>
      <c r="N959" s="91" t="str">
        <f>LOOKUP(biasa2[[#This Row],[NO]],biasa1[NO],biasa1[SATUAN])</f>
        <v>100 ls</v>
      </c>
    </row>
    <row r="960" spans="1:14" ht="20.100000000000001" customHeight="1">
      <c r="A960" s="87">
        <f>IF(biasa1[[#This Row],[JUMLAH]]&gt;0,COUNT(A$3:$A959)+1,"")</f>
        <v>941</v>
      </c>
      <c r="B960" s="88" t="s">
        <v>921</v>
      </c>
      <c r="C960" s="87">
        <f>IF(biasa1[[#This Row],[BARU]]="",biasa1[[#This Row],[JUMLAH AWAL]],biasa1[[#This Row],[BARU]])</f>
        <v>1</v>
      </c>
      <c r="D960" s="87" t="s">
        <v>405</v>
      </c>
      <c r="E960" s="87">
        <v>1</v>
      </c>
      <c r="F960" s="87"/>
      <c r="G9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0" s="90"/>
      <c r="I9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0" s="91">
        <f>LOOKUP(ROW(K960)-ROWS($K$1:$K$3),biasa1[NO])</f>
        <v>957</v>
      </c>
      <c r="L960" s="77" t="str">
        <f>LOOKUP(biasa2[[#This Row],[NO]],biasa1[NO],biasa1[NAMA])</f>
        <v>Garisan YS 3030</v>
      </c>
      <c r="M960" s="91">
        <f>LOOKUP(biasa2[[#This Row],[NO]],biasa1[NO],biasa1[JUMLAH])</f>
        <v>4</v>
      </c>
      <c r="N960" s="91" t="str">
        <f>LOOKUP(biasa2[[#This Row],[NO]],biasa1[NO],biasa1[SATUAN])</f>
        <v>100 ls</v>
      </c>
    </row>
    <row r="961" spans="1:14" ht="20.100000000000001" customHeight="1">
      <c r="A961" s="87">
        <f>IF(biasa1[[#This Row],[JUMLAH]]&gt;0,COUNT(A$3:$A960)+1,"")</f>
        <v>942</v>
      </c>
      <c r="B961" s="88" t="s">
        <v>922</v>
      </c>
      <c r="C961" s="87">
        <f>IF(biasa1[[#This Row],[BARU]]="",biasa1[[#This Row],[JUMLAH AWAL]],biasa1[[#This Row],[BARU]])</f>
        <v>53</v>
      </c>
      <c r="D961" s="87" t="s">
        <v>915</v>
      </c>
      <c r="E961" s="87">
        <v>53</v>
      </c>
      <c r="F961" s="87"/>
      <c r="G9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1" s="90"/>
      <c r="I9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1" s="91">
        <f>LOOKUP(ROW(K961)-ROWS($K$1:$K$3),biasa1[NO])</f>
        <v>958</v>
      </c>
      <c r="L961" s="77" t="str">
        <f>LOOKUP(biasa2[[#This Row],[NO]],biasa1[NO],biasa1[NAMA])</f>
        <v>Gel Deboss 0.7 530</v>
      </c>
      <c r="M961" s="91">
        <f>LOOKUP(biasa2[[#This Row],[NO]],biasa1[NO],biasa1[JUMLAH])</f>
        <v>2</v>
      </c>
      <c r="N961" s="91" t="str">
        <f>LOOKUP(biasa2[[#This Row],[NO]],biasa1[NO],biasa1[SATUAN])</f>
        <v>20 ls</v>
      </c>
    </row>
    <row r="962" spans="1:14" ht="20.100000000000001" customHeight="1">
      <c r="A962" s="87">
        <f>IF(biasa1[[#This Row],[JUMLAH]]&gt;0,COUNT(A$3:$A961)+1,"")</f>
        <v>943</v>
      </c>
      <c r="B962" s="88" t="s">
        <v>923</v>
      </c>
      <c r="C962" s="87">
        <f>IF(biasa1[[#This Row],[BARU]]="",biasa1[[#This Row],[JUMLAH AWAL]],biasa1[[#This Row],[BARU]])</f>
        <v>3</v>
      </c>
      <c r="D962" s="87" t="s">
        <v>91</v>
      </c>
      <c r="E962" s="87">
        <v>3</v>
      </c>
      <c r="F962" s="87"/>
      <c r="G9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2" s="90"/>
      <c r="I9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2" s="91">
        <f>LOOKUP(ROW(K962)-ROWS($K$1:$K$3),biasa1[NO])</f>
        <v>959</v>
      </c>
      <c r="L962" s="77" t="str">
        <f>LOOKUP(biasa2[[#This Row],[NO]],biasa1[NO],biasa1[NAMA])</f>
        <v>Gift Card HL-847 Kotak Gliter (250)</v>
      </c>
      <c r="M962" s="91">
        <f>LOOKUP(biasa2[[#This Row],[NO]],biasa1[NO],biasa1[JUMLAH])</f>
        <v>1</v>
      </c>
      <c r="N962" s="91" t="str">
        <f>LOOKUP(biasa2[[#This Row],[NO]],biasa1[NO],biasa1[SATUAN])</f>
        <v>100 disp</v>
      </c>
    </row>
    <row r="963" spans="1:14" ht="20.100000000000001" customHeight="1">
      <c r="A963" s="87">
        <f>IF(biasa1[[#This Row],[JUMLAH]]&gt;0,COUNT(A$3:$A962)+1,"")</f>
        <v>944</v>
      </c>
      <c r="B963" s="88" t="s">
        <v>924</v>
      </c>
      <c r="C963" s="87">
        <f>IF(biasa1[[#This Row],[BARU]]="",biasa1[[#This Row],[JUMLAH AWAL]],biasa1[[#This Row],[BARU]])</f>
        <v>13</v>
      </c>
      <c r="D963" s="87" t="s">
        <v>627</v>
      </c>
      <c r="E963" s="87">
        <v>13</v>
      </c>
      <c r="F963" s="87"/>
      <c r="G9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3" s="90"/>
      <c r="I9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3" s="91">
        <f>LOOKUP(ROW(K963)-ROWS($K$1:$K$3),biasa1[NO])</f>
        <v>960</v>
      </c>
      <c r="L963" s="77" t="str">
        <f>LOOKUP(biasa2[[#This Row],[NO]],biasa1[NO],biasa1[NAMA])</f>
        <v>Gk Hp Disney GT Hp 1</v>
      </c>
      <c r="M963" s="91">
        <f>LOOKUP(biasa2[[#This Row],[NO]],biasa1[NO],biasa1[JUMLAH])</f>
        <v>1</v>
      </c>
      <c r="N963" s="91" t="str">
        <f>LOOKUP(biasa2[[#This Row],[NO]],biasa1[NO],biasa1[SATUAN])</f>
        <v>120 ls</v>
      </c>
    </row>
    <row r="964" spans="1:14" ht="20.100000000000001" customHeight="1">
      <c r="A964" s="87">
        <f>IF(biasa1[[#This Row],[JUMLAH]]&gt;0,COUNT(A$3:$A963)+1,"")</f>
        <v>945</v>
      </c>
      <c r="B964" s="88" t="s">
        <v>925</v>
      </c>
      <c r="C964" s="87">
        <f>IF(biasa1[[#This Row],[BARU]]="",biasa1[[#This Row],[JUMLAH AWAL]],biasa1[[#This Row],[BARU]])</f>
        <v>8</v>
      </c>
      <c r="D964" s="87" t="s">
        <v>627</v>
      </c>
      <c r="E964" s="87">
        <v>8</v>
      </c>
      <c r="F964" s="87"/>
      <c r="G9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4" s="90"/>
      <c r="I9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4" s="91">
        <f>LOOKUP(ROW(K964)-ROWS($K$1:$K$3),biasa1[NO])</f>
        <v>961</v>
      </c>
      <c r="L964" s="77" t="str">
        <f>LOOKUP(biasa2[[#This Row],[NO]],biasa1[NO],biasa1[NAMA])</f>
        <v>Gliter 612 (8891)</v>
      </c>
      <c r="M964" s="91">
        <f>LOOKUP(biasa2[[#This Row],[NO]],biasa1[NO],biasa1[JUMLAH])</f>
        <v>9</v>
      </c>
      <c r="N964" s="91" t="str">
        <f>LOOKUP(biasa2[[#This Row],[NO]],biasa1[NO],biasa1[SATUAN])</f>
        <v>288 pc</v>
      </c>
    </row>
    <row r="965" spans="1:14" ht="20.100000000000001" customHeight="1">
      <c r="A965" s="87">
        <f>IF(biasa1[[#This Row],[JUMLAH]]&gt;0,COUNT(A$3:$A964)+1,"")</f>
        <v>946</v>
      </c>
      <c r="B965" s="88" t="s">
        <v>926</v>
      </c>
      <c r="C965" s="87">
        <f>IF(biasa1[[#This Row],[BARU]]="",biasa1[[#This Row],[JUMLAH AWAL]],biasa1[[#This Row],[BARU]])</f>
        <v>1</v>
      </c>
      <c r="D965" s="87" t="s">
        <v>245</v>
      </c>
      <c r="E965" s="87">
        <v>1</v>
      </c>
      <c r="F965" s="87"/>
      <c r="G9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5" s="90"/>
      <c r="I9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5" s="91">
        <f>LOOKUP(ROW(K965)-ROWS($K$1:$K$3),biasa1[NO])</f>
        <v>962</v>
      </c>
      <c r="L965" s="77" t="str">
        <f>LOOKUP(biasa2[[#This Row],[NO]],biasa1[NO],biasa1[NAMA])</f>
        <v>Gliter 806</v>
      </c>
      <c r="M965" s="91">
        <f>LOOKUP(biasa2[[#This Row],[NO]],biasa1[NO],biasa1[JUMLAH])</f>
        <v>4</v>
      </c>
      <c r="N965" s="91">
        <f>LOOKUP(biasa2[[#This Row],[NO]],biasa1[NO],biasa1[SATUAN])</f>
        <v>288</v>
      </c>
    </row>
    <row r="966" spans="1:14" ht="20.100000000000001" customHeight="1">
      <c r="A966" s="87">
        <f>IF(biasa1[[#This Row],[JUMLAH]]&gt;0,COUNT(A$3:$A965)+1,"")</f>
        <v>947</v>
      </c>
      <c r="B966" s="88" t="s">
        <v>927</v>
      </c>
      <c r="C966" s="87">
        <f>IF(biasa1[[#This Row],[BARU]]="",biasa1[[#This Row],[JUMLAH AWAL]],biasa1[[#This Row],[BARU]])</f>
        <v>2</v>
      </c>
      <c r="D966" s="87" t="s">
        <v>245</v>
      </c>
      <c r="E966" s="87">
        <v>2</v>
      </c>
      <c r="F966" s="87"/>
      <c r="G9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6" s="90"/>
      <c r="I9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6" s="91">
        <f>LOOKUP(ROW(K966)-ROWS($K$1:$K$3),biasa1[NO])</f>
        <v>963</v>
      </c>
      <c r="L966" s="77" t="str">
        <f>LOOKUP(biasa2[[#This Row],[NO]],biasa1[NO],biasa1[NAMA])</f>
        <v>Gliter 9106/ 9006</v>
      </c>
      <c r="M966" s="91">
        <f>LOOKUP(biasa2[[#This Row],[NO]],biasa1[NO],biasa1[JUMLAH])</f>
        <v>18</v>
      </c>
      <c r="N966" s="91" t="str">
        <f>LOOKUP(biasa2[[#This Row],[NO]],biasa1[NO],biasa1[SATUAN])</f>
        <v>288 Renteng</v>
      </c>
    </row>
    <row r="967" spans="1:14" ht="20.100000000000001" customHeight="1">
      <c r="A967" s="87">
        <f>IF(biasa1[[#This Row],[JUMLAH]]&gt;0,COUNT(A$3:$A966)+1,"")</f>
        <v>948</v>
      </c>
      <c r="B967" s="88" t="s">
        <v>928</v>
      </c>
      <c r="C967" s="87">
        <f>IF(biasa1[[#This Row],[BARU]]="",biasa1[[#This Row],[JUMLAH AWAL]],biasa1[[#This Row],[BARU]])</f>
        <v>1</v>
      </c>
      <c r="D967" s="87" t="s">
        <v>627</v>
      </c>
      <c r="E967" s="87">
        <v>1</v>
      </c>
      <c r="F967" s="87"/>
      <c r="G9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7" s="90"/>
      <c r="I9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7" s="91">
        <f>LOOKUP(ROW(K967)-ROWS($K$1:$K$3),biasa1[NO])</f>
        <v>964</v>
      </c>
      <c r="L967" s="77" t="str">
        <f>LOOKUP(biasa2[[#This Row],[NO]],biasa1[NO],biasa1[NAMA])</f>
        <v>Gliter CG 8891-2 silver</v>
      </c>
      <c r="M967" s="91">
        <f>LOOKUP(biasa2[[#This Row],[NO]],biasa1[NO],biasa1[JUMLAH])</f>
        <v>1</v>
      </c>
      <c r="N967" s="91" t="str">
        <f>LOOKUP(biasa2[[#This Row],[NO]],biasa1[NO],biasa1[SATUAN])</f>
        <v>288 rtg</v>
      </c>
    </row>
    <row r="968" spans="1:14" ht="20.100000000000001" customHeight="1">
      <c r="A968" s="87">
        <f>IF(biasa1[[#This Row],[JUMLAH]]&gt;0,COUNT(A$3:$A967)+1,"")</f>
        <v>949</v>
      </c>
      <c r="B968" s="88" t="s">
        <v>929</v>
      </c>
      <c r="C968" s="87">
        <f>IF(biasa1[[#This Row],[BARU]]="",biasa1[[#This Row],[JUMLAH AWAL]],biasa1[[#This Row],[BARU]])</f>
        <v>1</v>
      </c>
      <c r="D968" s="87" t="s">
        <v>930</v>
      </c>
      <c r="E968" s="87">
        <v>1</v>
      </c>
      <c r="F968" s="87"/>
      <c r="G9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8" s="90"/>
      <c r="I9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8" s="91">
        <f>LOOKUP(ROW(K968)-ROWS($K$1:$K$3),biasa1[NO])</f>
        <v>965</v>
      </c>
      <c r="L968" s="77" t="str">
        <f>LOOKUP(biasa2[[#This Row],[NO]],biasa1[NO],biasa1[NAMA])</f>
        <v>Gliter CG 8891-3 emas</v>
      </c>
      <c r="M968" s="91">
        <f>LOOKUP(biasa2[[#This Row],[NO]],biasa1[NO],biasa1[JUMLAH])</f>
        <v>1</v>
      </c>
      <c r="N968" s="91" t="str">
        <f>LOOKUP(biasa2[[#This Row],[NO]],biasa1[NO],biasa1[SATUAN])</f>
        <v>288 rtg</v>
      </c>
    </row>
    <row r="969" spans="1:14" ht="20.100000000000001" customHeight="1">
      <c r="A969" s="87">
        <f>IF(biasa1[[#This Row],[JUMLAH]]&gt;0,COUNT(A$3:$A968)+1,"")</f>
        <v>950</v>
      </c>
      <c r="B969" s="88" t="s">
        <v>931</v>
      </c>
      <c r="C969" s="87">
        <f>IF(biasa1[[#This Row],[BARU]]="",biasa1[[#This Row],[JUMLAH AWAL]],biasa1[[#This Row],[BARU]])</f>
        <v>2</v>
      </c>
      <c r="D969" s="87">
        <v>640</v>
      </c>
      <c r="E969" s="87">
        <v>2</v>
      </c>
      <c r="F969" s="87"/>
      <c r="G9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9" s="90"/>
      <c r="I9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9" s="91">
        <f>LOOKUP(ROW(K969)-ROWS($K$1:$K$3),biasa1[NO])</f>
        <v>966</v>
      </c>
      <c r="L969" s="77" t="str">
        <f>LOOKUP(biasa2[[#This Row],[NO]],biasa1[NO],biasa1[NAMA])</f>
        <v>Gliter G 816 metallik</v>
      </c>
      <c r="M969" s="91">
        <f>LOOKUP(biasa2[[#This Row],[NO]],biasa1[NO],biasa1[JUMLAH])</f>
        <v>5</v>
      </c>
      <c r="N969" s="91" t="str">
        <f>LOOKUP(biasa2[[#This Row],[NO]],biasa1[NO],biasa1[SATUAN])</f>
        <v>288 pc</v>
      </c>
    </row>
    <row r="970" spans="1:14" ht="20.100000000000001" customHeight="1">
      <c r="A970" s="87">
        <f>IF(biasa1[[#This Row],[JUMLAH]]&gt;0,COUNT(A$3:$A969)+1,"")</f>
        <v>951</v>
      </c>
      <c r="B970" s="88" t="s">
        <v>932</v>
      </c>
      <c r="C970" s="87">
        <f>IF(biasa1[[#This Row],[BARU]]="",biasa1[[#This Row],[JUMLAH AWAL]],biasa1[[#This Row],[BARU]])</f>
        <v>7</v>
      </c>
      <c r="D970" s="87" t="s">
        <v>933</v>
      </c>
      <c r="E970" s="87">
        <v>7</v>
      </c>
      <c r="F970" s="87"/>
      <c r="G9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0" s="90"/>
      <c r="I9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0" s="91">
        <f>LOOKUP(ROW(K970)-ROWS($K$1:$K$3),biasa1[NO])</f>
        <v>967</v>
      </c>
      <c r="L970" s="77" t="str">
        <f>LOOKUP(biasa2[[#This Row],[NO]],biasa1[NO],biasa1[NAMA])</f>
        <v>Gliter glue 8891-4</v>
      </c>
      <c r="M970" s="91">
        <f>LOOKUP(biasa2[[#This Row],[NO]],biasa1[NO],biasa1[JUMLAH])</f>
        <v>11</v>
      </c>
      <c r="N970" s="91">
        <f>LOOKUP(biasa2[[#This Row],[NO]],biasa1[NO],biasa1[SATUAN])</f>
        <v>288</v>
      </c>
    </row>
    <row r="971" spans="1:14" ht="20.100000000000001" customHeight="1">
      <c r="A971" s="87">
        <f>IF(biasa1[[#This Row],[JUMLAH]]&gt;0,COUNT(A$3:$A970)+1,"")</f>
        <v>952</v>
      </c>
      <c r="B971" s="88" t="s">
        <v>934</v>
      </c>
      <c r="C971" s="87">
        <f>IF(biasa1[[#This Row],[BARU]]="",biasa1[[#This Row],[JUMLAH AWAL]],biasa1[[#This Row],[BARU]])</f>
        <v>2</v>
      </c>
      <c r="D971" s="87" t="s">
        <v>248</v>
      </c>
      <c r="E971" s="87">
        <v>2</v>
      </c>
      <c r="F971" s="87"/>
      <c r="G9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1" s="90"/>
      <c r="I9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1" s="91">
        <f>LOOKUP(ROW(K971)-ROWS($K$1:$K$3),biasa1[NO])</f>
        <v>968</v>
      </c>
      <c r="L971" s="77" t="str">
        <f>LOOKUP(biasa2[[#This Row],[NO]],biasa1[NO],biasa1[NAMA])</f>
        <v>Gliter glue 8891-5</v>
      </c>
      <c r="M971" s="91">
        <f>LOOKUP(biasa2[[#This Row],[NO]],biasa1[NO],biasa1[JUMLAH])</f>
        <v>7</v>
      </c>
      <c r="N971" s="91" t="str">
        <f>LOOKUP(biasa2[[#This Row],[NO]],biasa1[NO],biasa1[SATUAN])</f>
        <v>288 pc</v>
      </c>
    </row>
    <row r="972" spans="1:14" ht="20.100000000000001" customHeight="1">
      <c r="A972" s="87">
        <f>IF(biasa1[[#This Row],[JUMLAH]]&gt;0,COUNT(A$3:$A971)+1,"")</f>
        <v>953</v>
      </c>
      <c r="B972" s="88" t="s">
        <v>935</v>
      </c>
      <c r="C972" s="87">
        <f>IF(biasa1[[#This Row],[BARU]]="",biasa1[[#This Row],[JUMLAH AWAL]],biasa1[[#This Row],[BARU]])</f>
        <v>1</v>
      </c>
      <c r="D972" s="87" t="s">
        <v>936</v>
      </c>
      <c r="E972" s="87">
        <v>1</v>
      </c>
      <c r="F972" s="87"/>
      <c r="G9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2" s="90"/>
      <c r="I9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2" s="91">
        <f>LOOKUP(ROW(K972)-ROWS($K$1:$K$3),biasa1[NO])</f>
        <v>969</v>
      </c>
      <c r="L972" s="77" t="str">
        <f>LOOKUP(biasa2[[#This Row],[NO]],biasa1[NO],biasa1[NAMA])</f>
        <v>Gliter glue 8891-6 (pelangi)</v>
      </c>
      <c r="M972" s="91">
        <f>LOOKUP(biasa2[[#This Row],[NO]],biasa1[NO],biasa1[JUMLAH])</f>
        <v>4</v>
      </c>
      <c r="N972" s="91">
        <f>LOOKUP(biasa2[[#This Row],[NO]],biasa1[NO],biasa1[SATUAN])</f>
        <v>288</v>
      </c>
    </row>
    <row r="973" spans="1:14" ht="20.100000000000001" customHeight="1">
      <c r="A973" s="87">
        <f>IF(biasa1[[#This Row],[JUMLAH]]&gt;0,COUNT(A$3:$A972)+1,"")</f>
        <v>954</v>
      </c>
      <c r="B973" s="88" t="s">
        <v>937</v>
      </c>
      <c r="C973" s="87">
        <f>IF(biasa1[[#This Row],[BARU]]="",biasa1[[#This Row],[JUMLAH AWAL]],biasa1[[#This Row],[BARU]])</f>
        <v>10</v>
      </c>
      <c r="D973" s="87" t="s">
        <v>181</v>
      </c>
      <c r="E973" s="87">
        <v>10</v>
      </c>
      <c r="F973" s="87"/>
      <c r="G9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3" s="90"/>
      <c r="I9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3" s="91">
        <f>LOOKUP(ROW(K973)-ROWS($K$1:$K$3),biasa1[NO])</f>
        <v>970</v>
      </c>
      <c r="L973" s="77" t="str">
        <f>LOOKUP(biasa2[[#This Row],[NO]],biasa1[NO],biasa1[NAMA])</f>
        <v>Gliter JBS 003(1)</v>
      </c>
      <c r="M973" s="91">
        <f>LOOKUP(biasa2[[#This Row],[NO]],biasa1[NO],biasa1[JUMLAH])</f>
        <v>1</v>
      </c>
      <c r="N973" s="91">
        <f>LOOKUP(biasa2[[#This Row],[NO]],biasa1[NO],biasa1[SATUAN])</f>
        <v>288</v>
      </c>
    </row>
    <row r="974" spans="1:14" ht="20.100000000000001" customHeight="1">
      <c r="A974" s="87">
        <f>IF(biasa1[[#This Row],[JUMLAH]]&gt;0,COUNT(A$3:$A973)+1,"")</f>
        <v>955</v>
      </c>
      <c r="B974" s="88" t="s">
        <v>938</v>
      </c>
      <c r="C974" s="87">
        <f>IF(biasa1[[#This Row],[BARU]]="",biasa1[[#This Row],[JUMLAH AWAL]],biasa1[[#This Row],[BARU]])</f>
        <v>1</v>
      </c>
      <c r="D974" s="87" t="s">
        <v>148</v>
      </c>
      <c r="E974" s="87">
        <v>1</v>
      </c>
      <c r="F974" s="87"/>
      <c r="G9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4" s="90"/>
      <c r="I9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4" s="91">
        <f>LOOKUP(ROW(K974)-ROWS($K$1:$K$3),biasa1[NO])</f>
        <v>971</v>
      </c>
      <c r="L974" s="77" t="str">
        <f>LOOKUP(biasa2[[#This Row],[NO]],biasa1[NO],biasa1[NAMA])</f>
        <v>Gliter JBS 004</v>
      </c>
      <c r="M974" s="91">
        <f>LOOKUP(biasa2[[#This Row],[NO]],biasa1[NO],biasa1[JUMLAH])</f>
        <v>1</v>
      </c>
      <c r="N974" s="91" t="str">
        <f>LOOKUP(biasa2[[#This Row],[NO]],biasa1[NO],biasa1[SATUAN])</f>
        <v>288 renteng</v>
      </c>
    </row>
    <row r="975" spans="1:14" ht="20.100000000000001" customHeight="1">
      <c r="A975" s="87">
        <f>IF(biasa1[[#This Row],[JUMLAH]]&gt;0,COUNT(A$3:$A974)+1,"")</f>
        <v>956</v>
      </c>
      <c r="B975" s="88" t="s">
        <v>939</v>
      </c>
      <c r="C975" s="87">
        <f>IF(biasa1[[#This Row],[BARU]]="",biasa1[[#This Row],[JUMLAH AWAL]],biasa1[[#This Row],[BARU]])</f>
        <v>9</v>
      </c>
      <c r="D975" s="87" t="s">
        <v>11</v>
      </c>
      <c r="E975" s="87">
        <v>9</v>
      </c>
      <c r="F975" s="87"/>
      <c r="G9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5" s="90"/>
      <c r="I9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5" s="91">
        <f>LOOKUP(ROW(K975)-ROWS($K$1:$K$3),biasa1[NO])</f>
        <v>972</v>
      </c>
      <c r="L975" s="77" t="str">
        <f>LOOKUP(biasa2[[#This Row],[NO]],biasa1[NO],biasa1[NAMA])</f>
        <v>Gliter metalik campur</v>
      </c>
      <c r="M975" s="91">
        <f>LOOKUP(biasa2[[#This Row],[NO]],biasa1[NO],biasa1[JUMLAH])</f>
        <v>8</v>
      </c>
      <c r="N975" s="91" t="str">
        <f>LOOKUP(biasa2[[#This Row],[NO]],biasa1[NO],biasa1[SATUAN])</f>
        <v>288 renteng</v>
      </c>
    </row>
    <row r="976" spans="1:14" ht="20.100000000000001" customHeight="1">
      <c r="A976" s="87">
        <f>IF(biasa1[[#This Row],[JUMLAH]]&gt;0,COUNT(A$3:$A975)+1,"")</f>
        <v>957</v>
      </c>
      <c r="B976" s="88" t="s">
        <v>940</v>
      </c>
      <c r="C976" s="87">
        <f>IF(biasa1[[#This Row],[BARU]]="",biasa1[[#This Row],[JUMLAH AWAL]],biasa1[[#This Row],[BARU]])</f>
        <v>4</v>
      </c>
      <c r="D976" s="87" t="s">
        <v>11</v>
      </c>
      <c r="E976" s="87">
        <v>4</v>
      </c>
      <c r="F976" s="87"/>
      <c r="G9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6" s="90"/>
      <c r="I9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6" s="91">
        <f>LOOKUP(ROW(K976)-ROWS($K$1:$K$3),biasa1[NO])</f>
        <v>973</v>
      </c>
      <c r="L976" s="77" t="str">
        <f>LOOKUP(biasa2[[#This Row],[NO]],biasa1[NO],biasa1[NAMA])</f>
        <v>Gliter polos</v>
      </c>
      <c r="M976" s="91">
        <f>LOOKUP(biasa2[[#This Row],[NO]],biasa1[NO],biasa1[JUMLAH])</f>
        <v>8</v>
      </c>
      <c r="N976" s="91">
        <f>LOOKUP(biasa2[[#This Row],[NO]],biasa1[NO],biasa1[SATUAN])</f>
        <v>288</v>
      </c>
    </row>
    <row r="977" spans="1:14" ht="20.100000000000001" customHeight="1">
      <c r="A977" s="87">
        <f>IF(biasa1[[#This Row],[JUMLAH]]&gt;0,COUNT(A$3:$A976)+1,"")</f>
        <v>958</v>
      </c>
      <c r="B977" s="93" t="s">
        <v>2693</v>
      </c>
      <c r="C977" s="94">
        <f>IF(biasa1[[#This Row],[BARU]]="",biasa1[[#This Row],[JUMLAH AWAL]],biasa1[[#This Row],[BARU]])</f>
        <v>2</v>
      </c>
      <c r="D977" s="94" t="s">
        <v>1</v>
      </c>
      <c r="E977" s="94">
        <v>2</v>
      </c>
      <c r="F977" s="87"/>
      <c r="G9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7" s="90"/>
      <c r="I9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7" s="91">
        <f>LOOKUP(ROW(K977)-ROWS($K$1:$K$3),biasa1[NO])</f>
        <v>974</v>
      </c>
      <c r="L977" s="77" t="str">
        <f>LOOKUP(biasa2[[#This Row],[NO]],biasa1[NO],biasa1[NAMA])</f>
        <v>Gliter powder 15gr CC888</v>
      </c>
      <c r="M977" s="91">
        <f>LOOKUP(biasa2[[#This Row],[NO]],biasa1[NO],biasa1[JUMLAH])</f>
        <v>20</v>
      </c>
      <c r="N977" s="91" t="str">
        <f>LOOKUP(biasa2[[#This Row],[NO]],biasa1[NO],biasa1[SATUAN])</f>
        <v>576 pc</v>
      </c>
    </row>
    <row r="978" spans="1:14" ht="20.100000000000001" customHeight="1">
      <c r="A978" s="87">
        <f>IF(biasa1[[#This Row],[JUMLAH]]&gt;0,COUNT(A$3:$A977)+1,"")</f>
        <v>959</v>
      </c>
      <c r="B978" s="88" t="s">
        <v>941</v>
      </c>
      <c r="C978" s="87">
        <f>IF(biasa1[[#This Row],[BARU]]="",biasa1[[#This Row],[JUMLAH AWAL]],biasa1[[#This Row],[BARU]])</f>
        <v>1</v>
      </c>
      <c r="D978" s="87" t="s">
        <v>303</v>
      </c>
      <c r="E978" s="87">
        <v>1</v>
      </c>
      <c r="F978" s="87"/>
      <c r="G9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8" s="90"/>
      <c r="I9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8" s="91">
        <f>LOOKUP(ROW(K978)-ROWS($K$1:$K$3),biasa1[NO])</f>
        <v>975</v>
      </c>
      <c r="L978" s="77" t="str">
        <f>LOOKUP(biasa2[[#This Row],[NO]],biasa1[NO],biasa1[NAMA])</f>
        <v>Gliter PVC 12 (8891-7)</v>
      </c>
      <c r="M978" s="91">
        <f>LOOKUP(biasa2[[#This Row],[NO]],biasa1[NO],biasa1[JUMLAH])</f>
        <v>43</v>
      </c>
      <c r="N978" s="91" t="str">
        <f>LOOKUP(biasa2[[#This Row],[NO]],biasa1[NO],biasa1[SATUAN])</f>
        <v>96 ls</v>
      </c>
    </row>
    <row r="979" spans="1:14" ht="20.100000000000001" customHeight="1">
      <c r="A979" s="87">
        <f>IF(biasa1[[#This Row],[JUMLAH]]&gt;0,COUNT(A$3:$A978)+1,"")</f>
        <v>960</v>
      </c>
      <c r="B979" s="88" t="s">
        <v>942</v>
      </c>
      <c r="C979" s="87">
        <f>IF(biasa1[[#This Row],[BARU]]="",biasa1[[#This Row],[JUMLAH AWAL]],biasa1[[#This Row],[BARU]])</f>
        <v>1</v>
      </c>
      <c r="D979" s="87" t="s">
        <v>33</v>
      </c>
      <c r="E979" s="87">
        <v>1</v>
      </c>
      <c r="F979" s="87"/>
      <c r="G9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9" s="90"/>
      <c r="I9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9" s="91">
        <f>LOOKUP(ROW(K979)-ROWS($K$1:$K$3),biasa1[NO])</f>
        <v>976</v>
      </c>
      <c r="L979" s="77" t="str">
        <f>LOOKUP(biasa2[[#This Row],[NO]],biasa1[NO],biasa1[NAMA])</f>
        <v>Gliter tabung PHS</v>
      </c>
      <c r="M979" s="91">
        <f>LOOKUP(biasa2[[#This Row],[NO]],biasa1[NO],biasa1[JUMLAH])</f>
        <v>14</v>
      </c>
      <c r="N979" s="91">
        <f>LOOKUP(biasa2[[#This Row],[NO]],biasa1[NO],biasa1[SATUAN])</f>
        <v>288</v>
      </c>
    </row>
    <row r="980" spans="1:14" ht="20.100000000000001" customHeight="1">
      <c r="A980" s="87">
        <f>IF(biasa1[[#This Row],[JUMLAH]]&gt;0,COUNT(A$3:$A979)+1,"")</f>
        <v>961</v>
      </c>
      <c r="B980" s="88" t="s">
        <v>943</v>
      </c>
      <c r="C980" s="87">
        <f>IF(biasa1[[#This Row],[BARU]]="",biasa1[[#This Row],[JUMLAH AWAL]],biasa1[[#This Row],[BARU]])</f>
        <v>9</v>
      </c>
      <c r="D980" s="87" t="s">
        <v>699</v>
      </c>
      <c r="E980" s="87">
        <v>9</v>
      </c>
      <c r="F980" s="87"/>
      <c r="G9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0" s="90"/>
      <c r="I9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0" s="91">
        <f>LOOKUP(ROW(K980)-ROWS($K$1:$K$3),biasa1[NO])</f>
        <v>977</v>
      </c>
      <c r="L980" s="77" t="str">
        <f>LOOKUP(biasa2[[#This Row],[NO]],biasa1[NO],biasa1[NAMA])</f>
        <v>Glitter GF 32</v>
      </c>
      <c r="M980" s="91">
        <f>LOOKUP(biasa2[[#This Row],[NO]],biasa1[NO],biasa1[JUMLAH])</f>
        <v>31</v>
      </c>
      <c r="N980" s="91" t="str">
        <f>LOOKUP(biasa2[[#This Row],[NO]],biasa1[NO],biasa1[SATUAN])</f>
        <v>96 pc</v>
      </c>
    </row>
    <row r="981" spans="1:14" ht="20.100000000000001" customHeight="1">
      <c r="A981" s="87">
        <f>IF(biasa1[[#This Row],[JUMLAH]]&gt;0,COUNT(A$3:$A980)+1,"")</f>
        <v>962</v>
      </c>
      <c r="B981" s="88" t="s">
        <v>944</v>
      </c>
      <c r="C981" s="87">
        <f>IF(biasa1[[#This Row],[BARU]]="",biasa1[[#This Row],[JUMLAH AWAL]],biasa1[[#This Row],[BARU]])</f>
        <v>4</v>
      </c>
      <c r="D981" s="87">
        <v>288</v>
      </c>
      <c r="E981" s="87">
        <v>4</v>
      </c>
      <c r="F981" s="87"/>
      <c r="G9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1" s="90"/>
      <c r="I9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1" s="91">
        <f>LOOKUP(ROW(K981)-ROWS($K$1:$K$3),biasa1[NO])</f>
        <v>978</v>
      </c>
      <c r="L981" s="77" t="str">
        <f>LOOKUP(biasa2[[#This Row],[NO]],biasa1[NO],biasa1[NAMA])</f>
        <v>Gun Tacker S 2308</v>
      </c>
      <c r="M981" s="91">
        <f>LOOKUP(biasa2[[#This Row],[NO]],biasa1[NO],biasa1[JUMLAH])</f>
        <v>1</v>
      </c>
      <c r="N981" s="91" t="str">
        <f>LOOKUP(biasa2[[#This Row],[NO]],biasa1[NO],biasa1[SATUAN])</f>
        <v>48 pc</v>
      </c>
    </row>
    <row r="982" spans="1:14" ht="20.100000000000001" customHeight="1">
      <c r="A982" s="87">
        <f>IF(biasa1[[#This Row],[JUMLAH]]&gt;0,COUNT(A$3:$A981)+1,"")</f>
        <v>963</v>
      </c>
      <c r="B982" s="88" t="s">
        <v>945</v>
      </c>
      <c r="C982" s="87">
        <f>IF(biasa1[[#This Row],[BARU]]="",biasa1[[#This Row],[JUMLAH AWAL]],biasa1[[#This Row],[BARU]])</f>
        <v>18</v>
      </c>
      <c r="D982" s="87" t="s">
        <v>946</v>
      </c>
      <c r="E982" s="87">
        <v>18</v>
      </c>
      <c r="F982" s="87"/>
      <c r="G9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2" s="90"/>
      <c r="I9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2" s="91">
        <f>LOOKUP(ROW(K982)-ROWS($K$1:$K$3),biasa1[NO])</f>
        <v>979</v>
      </c>
      <c r="L982" s="77" t="str">
        <f>LOOKUP(biasa2[[#This Row],[NO]],biasa1[NO],biasa1[NAMA])</f>
        <v>Gunting 1063</v>
      </c>
      <c r="M982" s="91">
        <f>LOOKUP(biasa2[[#This Row],[NO]],biasa1[NO],biasa1[JUMLAH])</f>
        <v>1</v>
      </c>
      <c r="N982" s="91">
        <f>LOOKUP(biasa2[[#This Row],[NO]],biasa1[NO],biasa1[SATUAN])</f>
        <v>0</v>
      </c>
    </row>
    <row r="983" spans="1:14" ht="20.100000000000001" customHeight="1">
      <c r="A983" s="87">
        <f>IF(biasa1[[#This Row],[JUMLAH]]&gt;0,COUNT(A$3:$A982)+1,"")</f>
        <v>964</v>
      </c>
      <c r="B983" s="88" t="s">
        <v>947</v>
      </c>
      <c r="C983" s="87">
        <f>IF(biasa1[[#This Row],[BARU]]="",biasa1[[#This Row],[JUMLAH AWAL]],biasa1[[#This Row],[BARU]])</f>
        <v>1</v>
      </c>
      <c r="D983" s="87" t="s">
        <v>948</v>
      </c>
      <c r="E983" s="87">
        <v>1</v>
      </c>
      <c r="F983" s="87"/>
      <c r="G9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3" s="90"/>
      <c r="I9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3" s="91">
        <f>LOOKUP(ROW(K983)-ROWS($K$1:$K$3),biasa1[NO])</f>
        <v>980</v>
      </c>
      <c r="L983" s="77" t="str">
        <f>LOOKUP(biasa2[[#This Row],[NO]],biasa1[NO],biasa1[NAMA])</f>
        <v>Gunting 206j-1 cola</v>
      </c>
      <c r="M983" s="91">
        <f>LOOKUP(biasa2[[#This Row],[NO]],biasa1[NO],biasa1[JUMLAH])</f>
        <v>1</v>
      </c>
      <c r="N983" s="91" t="str">
        <f>LOOKUP(biasa2[[#This Row],[NO]],biasa1[NO],biasa1[SATUAN])</f>
        <v>1200 pc</v>
      </c>
    </row>
    <row r="984" spans="1:14" ht="20.100000000000001" customHeight="1">
      <c r="A984" s="87">
        <f>IF(biasa1[[#This Row],[JUMLAH]]&gt;0,COUNT(A$3:$A983)+1,"")</f>
        <v>965</v>
      </c>
      <c r="B984" s="88" t="s">
        <v>949</v>
      </c>
      <c r="C984" s="87">
        <f>IF(biasa1[[#This Row],[BARU]]="",biasa1[[#This Row],[JUMLAH AWAL]],biasa1[[#This Row],[BARU]])</f>
        <v>1</v>
      </c>
      <c r="D984" s="87" t="s">
        <v>948</v>
      </c>
      <c r="E984" s="87">
        <v>1</v>
      </c>
      <c r="F984" s="87"/>
      <c r="G9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4" s="90"/>
      <c r="I9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4" s="91">
        <f>LOOKUP(ROW(K984)-ROWS($K$1:$K$3),biasa1[NO])</f>
        <v>981</v>
      </c>
      <c r="L984" s="77" t="str">
        <f>LOOKUP(biasa2[[#This Row],[NO]],biasa1[NO],biasa1[NAMA])</f>
        <v>Gunting 206j-2 k mas</v>
      </c>
      <c r="M984" s="91">
        <f>LOOKUP(biasa2[[#This Row],[NO]],biasa1[NO],biasa1[JUMLAH])</f>
        <v>2</v>
      </c>
      <c r="N984" s="91" t="str">
        <f>LOOKUP(biasa2[[#This Row],[NO]],biasa1[NO],biasa1[SATUAN])</f>
        <v>1200 pc</v>
      </c>
    </row>
    <row r="985" spans="1:14" ht="20.100000000000001" customHeight="1">
      <c r="A985" s="87">
        <f>IF(biasa1[[#This Row],[JUMLAH]]&gt;0,COUNT(A$3:$A984)+1,"")</f>
        <v>966</v>
      </c>
      <c r="B985" s="88" t="s">
        <v>950</v>
      </c>
      <c r="C985" s="87">
        <f>IF(biasa1[[#This Row],[BARU]]="",biasa1[[#This Row],[JUMLAH AWAL]],biasa1[[#This Row],[BARU]])</f>
        <v>5</v>
      </c>
      <c r="D985" s="87" t="s">
        <v>699</v>
      </c>
      <c r="E985" s="87">
        <v>5</v>
      </c>
      <c r="F985" s="87"/>
      <c r="G9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5" s="90"/>
      <c r="I9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5" s="91">
        <f>LOOKUP(ROW(K985)-ROWS($K$1:$K$3),biasa1[NO])</f>
        <v>982</v>
      </c>
      <c r="L985" s="77" t="str">
        <f>LOOKUP(biasa2[[#This Row],[NO]],biasa1[NO],biasa1[NAMA])</f>
        <v>Gunting 304j-1 kecil</v>
      </c>
      <c r="M985" s="91">
        <f>LOOKUP(biasa2[[#This Row],[NO]],biasa1[NO],biasa1[JUMLAH])</f>
        <v>3</v>
      </c>
      <c r="N985" s="91" t="str">
        <f>LOOKUP(biasa2[[#This Row],[NO]],biasa1[NO],biasa1[SATUAN])</f>
        <v>1200 pc</v>
      </c>
    </row>
    <row r="986" spans="1:14" ht="20.100000000000001" customHeight="1">
      <c r="A986" s="87">
        <f>IF(biasa1[[#This Row],[JUMLAH]]&gt;0,COUNT(A$3:$A985)+1,"")</f>
        <v>967</v>
      </c>
      <c r="B986" s="88" t="s">
        <v>951</v>
      </c>
      <c r="C986" s="87">
        <f>IF(biasa1[[#This Row],[BARU]]="",biasa1[[#This Row],[JUMLAH AWAL]],biasa1[[#This Row],[BARU]])</f>
        <v>11</v>
      </c>
      <c r="D986" s="87">
        <v>288</v>
      </c>
      <c r="E986" s="87">
        <v>11</v>
      </c>
      <c r="F986" s="87"/>
      <c r="G9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6" s="90"/>
      <c r="I9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6" s="91">
        <f>LOOKUP(ROW(K986)-ROWS($K$1:$K$3),biasa1[NO])</f>
        <v>983</v>
      </c>
      <c r="L986" s="77" t="str">
        <f>LOOKUP(biasa2[[#This Row],[NO]],biasa1[NO],biasa1[NAMA])</f>
        <v>Gunting 304j-2 k mas</v>
      </c>
      <c r="M986" s="91">
        <f>LOOKUP(biasa2[[#This Row],[NO]],biasa1[NO],biasa1[JUMLAH])</f>
        <v>3</v>
      </c>
      <c r="N986" s="91" t="str">
        <f>LOOKUP(biasa2[[#This Row],[NO]],biasa1[NO],biasa1[SATUAN])</f>
        <v>1200 pc</v>
      </c>
    </row>
    <row r="987" spans="1:14" ht="20.100000000000001" customHeight="1">
      <c r="A987" s="87">
        <f>IF(biasa1[[#This Row],[JUMLAH]]&gt;0,COUNT(A$3:$A986)+1,"")</f>
        <v>968</v>
      </c>
      <c r="B987" s="88" t="s">
        <v>952</v>
      </c>
      <c r="C987" s="87">
        <f>IF(biasa1[[#This Row],[BARU]]="",biasa1[[#This Row],[JUMLAH AWAL]],biasa1[[#This Row],[BARU]])</f>
        <v>7</v>
      </c>
      <c r="D987" s="87" t="s">
        <v>699</v>
      </c>
      <c r="E987" s="87">
        <v>7</v>
      </c>
      <c r="F987" s="87"/>
      <c r="G9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7" s="90"/>
      <c r="I9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7" s="91">
        <f>LOOKUP(ROW(K987)-ROWS($K$1:$K$3),biasa1[NO])</f>
        <v>984</v>
      </c>
      <c r="L987" s="77" t="str">
        <f>LOOKUP(biasa2[[#This Row],[NO]],biasa1[NO],biasa1[NAMA])</f>
        <v>Gunting BBL 4401/ set 3</v>
      </c>
      <c r="M987" s="91">
        <f>LOOKUP(biasa2[[#This Row],[NO]],biasa1[NO],biasa1[JUMLAH])</f>
        <v>1</v>
      </c>
      <c r="N987" s="91">
        <f>LOOKUP(biasa2[[#This Row],[NO]],biasa1[NO],biasa1[SATUAN])</f>
        <v>0</v>
      </c>
    </row>
    <row r="988" spans="1:14" ht="20.100000000000001" customHeight="1">
      <c r="A988" s="87">
        <f>IF(biasa1[[#This Row],[JUMLAH]]&gt;0,COUNT(A$3:$A987)+1,"")</f>
        <v>969</v>
      </c>
      <c r="B988" s="88" t="s">
        <v>953</v>
      </c>
      <c r="C988" s="87">
        <f>IF(biasa1[[#This Row],[BARU]]="",biasa1[[#This Row],[JUMLAH AWAL]],biasa1[[#This Row],[BARU]])</f>
        <v>4</v>
      </c>
      <c r="D988" s="87">
        <v>288</v>
      </c>
      <c r="E988" s="87">
        <v>4</v>
      </c>
      <c r="F988" s="87"/>
      <c r="G9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8" s="90"/>
      <c r="I9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8" s="91">
        <f>LOOKUP(ROW(K988)-ROWS($K$1:$K$3),biasa1[NO])</f>
        <v>985</v>
      </c>
      <c r="L988" s="77" t="str">
        <f>LOOKUP(biasa2[[#This Row],[NO]],biasa1[NO],biasa1[NAMA])</f>
        <v>Gunting besco B 82</v>
      </c>
      <c r="M988" s="91">
        <f>LOOKUP(biasa2[[#This Row],[NO]],biasa1[NO],biasa1[JUMLAH])</f>
        <v>2</v>
      </c>
      <c r="N988" s="91" t="str">
        <f>LOOKUP(biasa2[[#This Row],[NO]],biasa1[NO],biasa1[SATUAN])</f>
        <v>60 ls</v>
      </c>
    </row>
    <row r="989" spans="1:14" ht="20.100000000000001" customHeight="1">
      <c r="A989" s="87">
        <f>IF(biasa1[[#This Row],[JUMLAH]]&gt;0,COUNT(A$3:$A988)+1,"")</f>
        <v>970</v>
      </c>
      <c r="B989" s="88" t="s">
        <v>954</v>
      </c>
      <c r="C989" s="87">
        <f>IF(biasa1[[#This Row],[BARU]]="",biasa1[[#This Row],[JUMLAH AWAL]],biasa1[[#This Row],[BARU]])</f>
        <v>1</v>
      </c>
      <c r="D989" s="87">
        <v>288</v>
      </c>
      <c r="E989" s="87">
        <v>1</v>
      </c>
      <c r="F989" s="87"/>
      <c r="G9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9" s="90"/>
      <c r="I9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9" s="91">
        <f>LOOKUP(ROW(K989)-ROWS($K$1:$K$3),biasa1[NO])</f>
        <v>986</v>
      </c>
      <c r="L989" s="77" t="str">
        <f>LOOKUP(biasa2[[#This Row],[NO]],biasa1[NO],biasa1[NAMA])</f>
        <v>Gunting Davis DuL (6)</v>
      </c>
      <c r="M989" s="91">
        <f>LOOKUP(biasa2[[#This Row],[NO]],biasa1[NO],biasa1[JUMLAH])</f>
        <v>3</v>
      </c>
      <c r="N989" s="91" t="str">
        <f>LOOKUP(biasa2[[#This Row],[NO]],biasa1[NO],biasa1[SATUAN])</f>
        <v>50 ls</v>
      </c>
    </row>
    <row r="990" spans="1:14" ht="20.100000000000001" customHeight="1">
      <c r="A990" s="87">
        <f>IF(biasa1[[#This Row],[JUMLAH]]&gt;0,COUNT(A$3:$A989)+1,"")</f>
        <v>971</v>
      </c>
      <c r="B990" s="88" t="s">
        <v>955</v>
      </c>
      <c r="C990" s="87">
        <f>IF(biasa1[[#This Row],[BARU]]="",biasa1[[#This Row],[JUMLAH AWAL]],biasa1[[#This Row],[BARU]])</f>
        <v>1</v>
      </c>
      <c r="D990" s="87" t="s">
        <v>956</v>
      </c>
      <c r="E990" s="87">
        <v>1</v>
      </c>
      <c r="F990" s="87"/>
      <c r="G9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0" s="90"/>
      <c r="I9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0" s="91">
        <f>LOOKUP(ROW(K990)-ROWS($K$1:$K$3),biasa1[NO])</f>
        <v>987</v>
      </c>
      <c r="L990" s="77" t="str">
        <f>LOOKUP(biasa2[[#This Row],[NO]],biasa1[NO],biasa1[NAMA])</f>
        <v>Gunting Davis DuM (5)</v>
      </c>
      <c r="M990" s="91">
        <f>LOOKUP(biasa2[[#This Row],[NO]],biasa1[NO],biasa1[JUMLAH])</f>
        <v>3</v>
      </c>
      <c r="N990" s="91" t="str">
        <f>LOOKUP(biasa2[[#This Row],[NO]],biasa1[NO],biasa1[SATUAN])</f>
        <v>50 ls</v>
      </c>
    </row>
    <row r="991" spans="1:14" ht="20.100000000000001" customHeight="1">
      <c r="A991" s="87">
        <f>IF(biasa1[[#This Row],[JUMLAH]]&gt;0,COUNT(A$3:$A990)+1,"")</f>
        <v>972</v>
      </c>
      <c r="B991" s="88" t="s">
        <v>957</v>
      </c>
      <c r="C991" s="87">
        <f>IF(biasa1[[#This Row],[BARU]]="",biasa1[[#This Row],[JUMLAH AWAL]],biasa1[[#This Row],[BARU]])</f>
        <v>8</v>
      </c>
      <c r="D991" s="87" t="s">
        <v>956</v>
      </c>
      <c r="E991" s="87">
        <v>8</v>
      </c>
      <c r="F991" s="87"/>
      <c r="G9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1" s="90"/>
      <c r="I9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1" s="91">
        <f>LOOKUP(ROW(K991)-ROWS($K$1:$K$3),biasa1[NO])</f>
        <v>988</v>
      </c>
      <c r="L991" s="77" t="str">
        <f>LOOKUP(biasa2[[#This Row],[NO]],biasa1[NO],biasa1[NAMA])</f>
        <v>Gunting grip BBM 2</v>
      </c>
      <c r="M991" s="91">
        <f>LOOKUP(biasa2[[#This Row],[NO]],biasa1[NO],biasa1[JUMLAH])</f>
        <v>1</v>
      </c>
      <c r="N991" s="91" t="str">
        <f>LOOKUP(biasa2[[#This Row],[NO]],biasa1[NO],biasa1[SATUAN])</f>
        <v>60 ls</v>
      </c>
    </row>
    <row r="992" spans="1:14" ht="20.100000000000001" customHeight="1">
      <c r="A992" s="87">
        <f>IF(biasa1[[#This Row],[JUMLAH]]&gt;0,COUNT(A$3:$A991)+1,"")</f>
        <v>973</v>
      </c>
      <c r="B992" s="88" t="s">
        <v>958</v>
      </c>
      <c r="C992" s="87">
        <f>IF(biasa1[[#This Row],[BARU]]="",biasa1[[#This Row],[JUMLAH AWAL]],biasa1[[#This Row],[BARU]])</f>
        <v>8</v>
      </c>
      <c r="D992" s="87">
        <v>288</v>
      </c>
      <c r="E992" s="87">
        <v>8</v>
      </c>
      <c r="F992" s="87"/>
      <c r="G9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2" s="90"/>
      <c r="I9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2" s="91">
        <f>LOOKUP(ROW(K992)-ROWS($K$1:$K$3),biasa1[NO])</f>
        <v>989</v>
      </c>
      <c r="L992" s="77" t="str">
        <f>LOOKUP(biasa2[[#This Row],[NO]],biasa1[NO],biasa1[NAMA])</f>
        <v>Gunting Gunindo OLL</v>
      </c>
      <c r="M992" s="91">
        <f>LOOKUP(biasa2[[#This Row],[NO]],biasa1[NO],biasa1[JUMLAH])</f>
        <v>1</v>
      </c>
      <c r="N992" s="91" t="str">
        <f>LOOKUP(biasa2[[#This Row],[NO]],biasa1[NO],biasa1[SATUAN])</f>
        <v>30 ls</v>
      </c>
    </row>
    <row r="993" spans="1:14" ht="20.100000000000001" customHeight="1">
      <c r="A993" s="87">
        <f>IF(biasa1[[#This Row],[JUMLAH]]&gt;0,COUNT(A$3:$A992)+1,"")</f>
        <v>974</v>
      </c>
      <c r="B993" s="88" t="s">
        <v>959</v>
      </c>
      <c r="C993" s="87">
        <f>IF(biasa1[[#This Row],[BARU]]="",biasa1[[#This Row],[JUMLAH AWAL]],biasa1[[#This Row],[BARU]])</f>
        <v>20</v>
      </c>
      <c r="D993" s="87" t="s">
        <v>91</v>
      </c>
      <c r="E993" s="87">
        <v>20</v>
      </c>
      <c r="F993" s="87"/>
      <c r="G9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3" s="90"/>
      <c r="I9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3" s="91">
        <f>LOOKUP(ROW(K993)-ROWS($K$1:$K$3),biasa1[NO])</f>
        <v>990</v>
      </c>
      <c r="L993" s="77" t="str">
        <f>LOOKUP(biasa2[[#This Row],[NO]],biasa1[NO],biasa1[NAMA])</f>
        <v>Gunting Gunindo OSS</v>
      </c>
      <c r="M993" s="91">
        <f>LOOKUP(biasa2[[#This Row],[NO]],biasa1[NO],biasa1[JUMLAH])</f>
        <v>1</v>
      </c>
      <c r="N993" s="91" t="str">
        <f>LOOKUP(biasa2[[#This Row],[NO]],biasa1[NO],biasa1[SATUAN])</f>
        <v>60 ls</v>
      </c>
    </row>
    <row r="994" spans="1:14" ht="20.100000000000001" customHeight="1">
      <c r="A994" s="87">
        <f>IF(biasa1[[#This Row],[JUMLAH]]&gt;0,COUNT(A$3:$A993)+1,"")</f>
        <v>975</v>
      </c>
      <c r="B994" s="88" t="s">
        <v>960</v>
      </c>
      <c r="C994" s="87">
        <f>IF(biasa1[[#This Row],[BARU]]="",biasa1[[#This Row],[JUMLAH AWAL]],biasa1[[#This Row],[BARU]])</f>
        <v>43</v>
      </c>
      <c r="D994" s="87" t="s">
        <v>36</v>
      </c>
      <c r="E994" s="87">
        <v>43</v>
      </c>
      <c r="F994" s="87"/>
      <c r="G9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4" s="90"/>
      <c r="I9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4" s="91">
        <f>LOOKUP(ROW(K994)-ROWS($K$1:$K$3),biasa1[NO])</f>
        <v>991</v>
      </c>
      <c r="L994" s="77" t="str">
        <f>LOOKUP(biasa2[[#This Row],[NO]],biasa1[NO],biasa1[NAMA])</f>
        <v>Gunting Gunindo OSS</v>
      </c>
      <c r="M994" s="91">
        <f>LOOKUP(biasa2[[#This Row],[NO]],biasa1[NO],biasa1[JUMLAH])</f>
        <v>1</v>
      </c>
      <c r="N994" s="91" t="str">
        <f>LOOKUP(biasa2[[#This Row],[NO]],biasa1[NO],biasa1[SATUAN])</f>
        <v>60 ls</v>
      </c>
    </row>
    <row r="995" spans="1:14" ht="20.100000000000001" customHeight="1">
      <c r="A995" s="87">
        <f>IF(biasa1[[#This Row],[JUMLAH]]&gt;0,COUNT(A$3:$A994)+1,"")</f>
        <v>976</v>
      </c>
      <c r="B995" s="88" t="s">
        <v>961</v>
      </c>
      <c r="C995" s="87">
        <f>IF(biasa1[[#This Row],[BARU]]="",biasa1[[#This Row],[JUMLAH AWAL]],biasa1[[#This Row],[BARU]])</f>
        <v>14</v>
      </c>
      <c r="D995" s="87">
        <v>288</v>
      </c>
      <c r="E995" s="87">
        <v>14</v>
      </c>
      <c r="F995" s="87"/>
      <c r="G9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5" s="90"/>
      <c r="I9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5" s="91">
        <f>LOOKUP(ROW(K995)-ROWS($K$1:$K$3),biasa1[NO])</f>
        <v>992</v>
      </c>
      <c r="L995" s="77" t="str">
        <f>LOOKUP(biasa2[[#This Row],[NO]],biasa1[NO],biasa1[NAMA])</f>
        <v>Gunting HT 707 T</v>
      </c>
      <c r="M995" s="91">
        <f>LOOKUP(biasa2[[#This Row],[NO]],biasa1[NO],biasa1[JUMLAH])</f>
        <v>2</v>
      </c>
      <c r="N995" s="91" t="str">
        <f>LOOKUP(biasa2[[#This Row],[NO]],biasa1[NO],biasa1[SATUAN])</f>
        <v>30 ls</v>
      </c>
    </row>
    <row r="996" spans="1:14" ht="20.100000000000001" customHeight="1">
      <c r="A996" s="87">
        <f>IF(biasa1[[#This Row],[JUMLAH]]&gt;0,COUNT(A$3:$A995)+1,"")</f>
        <v>977</v>
      </c>
      <c r="B996" s="88" t="s">
        <v>962</v>
      </c>
      <c r="C996" s="87">
        <f>IF(biasa1[[#This Row],[BARU]]="",biasa1[[#This Row],[JUMLAH AWAL]],biasa1[[#This Row],[BARU]])</f>
        <v>31</v>
      </c>
      <c r="D996" s="87" t="s">
        <v>126</v>
      </c>
      <c r="E996" s="87">
        <v>31</v>
      </c>
      <c r="F996" s="87"/>
      <c r="G9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6" s="90"/>
      <c r="I9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6" s="91">
        <f>LOOKUP(ROW(K996)-ROWS($K$1:$K$3),biasa1[NO])</f>
        <v>993</v>
      </c>
      <c r="L996" s="77" t="str">
        <f>LOOKUP(biasa2[[#This Row],[NO]],biasa1[NO],biasa1[NAMA])</f>
        <v>Gunting Ideal K 100</v>
      </c>
      <c r="M996" s="91">
        <f>LOOKUP(biasa2[[#This Row],[NO]],biasa1[NO],biasa1[JUMLAH])</f>
        <v>5</v>
      </c>
      <c r="N996" s="91" t="str">
        <f>LOOKUP(biasa2[[#This Row],[NO]],biasa1[NO],biasa1[SATUAN])</f>
        <v>48 ls</v>
      </c>
    </row>
    <row r="997" spans="1:14" ht="20.100000000000001" customHeight="1">
      <c r="A997" s="87">
        <f>IF(biasa1[[#This Row],[JUMLAH]]&gt;0,COUNT(A$3:$A996)+1,"")</f>
        <v>978</v>
      </c>
      <c r="B997" s="88" t="s">
        <v>963</v>
      </c>
      <c r="C997" s="87">
        <f>IF(biasa1[[#This Row],[BARU]]="",biasa1[[#This Row],[JUMLAH AWAL]],biasa1[[#This Row],[BARU]])</f>
        <v>1</v>
      </c>
      <c r="D997" s="87" t="s">
        <v>679</v>
      </c>
      <c r="E997" s="87">
        <v>1</v>
      </c>
      <c r="F997" s="87"/>
      <c r="G9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7" s="90"/>
      <c r="I9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7" s="91">
        <f>LOOKUP(ROW(K997)-ROWS($K$1:$K$3),biasa1[NO])</f>
        <v>994</v>
      </c>
      <c r="L997" s="77" t="str">
        <f>LOOKUP(biasa2[[#This Row],[NO]],biasa1[NO],biasa1[NAMA])</f>
        <v>Gunting Ideal K 200</v>
      </c>
      <c r="M997" s="91">
        <f>LOOKUP(biasa2[[#This Row],[NO]],biasa1[NO],biasa1[JUMLAH])</f>
        <v>13</v>
      </c>
      <c r="N997" s="91" t="str">
        <f>LOOKUP(biasa2[[#This Row],[NO]],biasa1[NO],biasa1[SATUAN])</f>
        <v>48 ls</v>
      </c>
    </row>
    <row r="998" spans="1:14" ht="20.100000000000001" customHeight="1">
      <c r="A998" s="87">
        <f>IF(biasa1[[#This Row],[JUMLAH]]&gt;0,COUNT(A$3:$A997)+1,"")</f>
        <v>979</v>
      </c>
      <c r="B998" s="88" t="s">
        <v>964</v>
      </c>
      <c r="C998" s="87">
        <f>IF(biasa1[[#This Row],[BARU]]="",biasa1[[#This Row],[JUMLAH AWAL]],biasa1[[#This Row],[BARU]])</f>
        <v>1</v>
      </c>
      <c r="D998" s="87"/>
      <c r="E998" s="87">
        <v>1</v>
      </c>
      <c r="F998" s="87"/>
      <c r="G9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8" s="90"/>
      <c r="I9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8" s="91">
        <f>LOOKUP(ROW(K998)-ROWS($K$1:$K$3),biasa1[NO])</f>
        <v>995</v>
      </c>
      <c r="L998" s="77" t="str">
        <f>LOOKUP(biasa2[[#This Row],[NO]],biasa1[NO],biasa1[NAMA])</f>
        <v>Gunting Ideal K 300</v>
      </c>
      <c r="M998" s="91">
        <f>LOOKUP(biasa2[[#This Row],[NO]],biasa1[NO],biasa1[JUMLAH])</f>
        <v>1</v>
      </c>
      <c r="N998" s="91" t="str">
        <f>LOOKUP(biasa2[[#This Row],[NO]],biasa1[NO],biasa1[SATUAN])</f>
        <v>24 ls</v>
      </c>
    </row>
    <row r="999" spans="1:14" ht="20.100000000000001" customHeight="1">
      <c r="A999" s="87">
        <f>IF(biasa1[[#This Row],[JUMLAH]]&gt;0,COUNT(A$3:$A998)+1,"")</f>
        <v>980</v>
      </c>
      <c r="B999" s="88" t="s">
        <v>965</v>
      </c>
      <c r="C999" s="87">
        <f>IF(biasa1[[#This Row],[BARU]]="",biasa1[[#This Row],[JUMLAH AWAL]],biasa1[[#This Row],[BARU]])</f>
        <v>1</v>
      </c>
      <c r="D999" s="87" t="s">
        <v>29</v>
      </c>
      <c r="E999" s="87">
        <v>1</v>
      </c>
      <c r="F999" s="87"/>
      <c r="G9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9" s="90"/>
      <c r="I9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9" s="91">
        <f>LOOKUP(ROW(K999)-ROWS($K$1:$K$3),biasa1[NO])</f>
        <v>996</v>
      </c>
      <c r="L999" s="77" t="str">
        <f>LOOKUP(biasa2[[#This Row],[NO]],biasa1[NO],biasa1[NAMA])</f>
        <v>Gunting Ideal K 400</v>
      </c>
      <c r="M999" s="91">
        <f>LOOKUP(biasa2[[#This Row],[NO]],biasa1[NO],biasa1[JUMLAH])</f>
        <v>6</v>
      </c>
      <c r="N999" s="91" t="str">
        <f>LOOKUP(biasa2[[#This Row],[NO]],biasa1[NO],biasa1[SATUAN])</f>
        <v>24 ls</v>
      </c>
    </row>
    <row r="1000" spans="1:14" ht="20.100000000000001" customHeight="1">
      <c r="A1000" s="87">
        <f>IF(biasa1[[#This Row],[JUMLAH]]&gt;0,COUNT(A$3:$A999)+1,"")</f>
        <v>981</v>
      </c>
      <c r="B1000" s="88" t="s">
        <v>966</v>
      </c>
      <c r="C1000" s="87">
        <f>IF(biasa1[[#This Row],[BARU]]="",biasa1[[#This Row],[JUMLAH AWAL]],biasa1[[#This Row],[BARU]])</f>
        <v>2</v>
      </c>
      <c r="D1000" s="87" t="s">
        <v>29</v>
      </c>
      <c r="E1000" s="87">
        <v>2</v>
      </c>
      <c r="F1000" s="87"/>
      <c r="G10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0" s="90"/>
      <c r="I10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0" s="91">
        <f>LOOKUP(ROW(K1000)-ROWS($K$1:$K$3),biasa1[NO])</f>
        <v>997</v>
      </c>
      <c r="L1000" s="77" t="str">
        <f>LOOKUP(biasa2[[#This Row],[NO]],biasa1[NO],biasa1[NAMA])</f>
        <v>Gunting Infico SC 100 blk</v>
      </c>
      <c r="M1000" s="91">
        <f>LOOKUP(biasa2[[#This Row],[NO]],biasa1[NO],biasa1[JUMLAH])</f>
        <v>4</v>
      </c>
      <c r="N1000" s="91" t="str">
        <f>LOOKUP(biasa2[[#This Row],[NO]],biasa1[NO],biasa1[SATUAN])</f>
        <v>30 ls</v>
      </c>
    </row>
    <row r="1001" spans="1:14" ht="20.100000000000001" customHeight="1">
      <c r="A1001" s="87">
        <f>IF(biasa1[[#This Row],[JUMLAH]]&gt;0,COUNT(A$3:$A1000)+1,"")</f>
        <v>982</v>
      </c>
      <c r="B1001" s="88" t="s">
        <v>967</v>
      </c>
      <c r="C1001" s="87">
        <f>IF(biasa1[[#This Row],[BARU]]="",biasa1[[#This Row],[JUMLAH AWAL]],biasa1[[#This Row],[BARU]])</f>
        <v>3</v>
      </c>
      <c r="D1001" s="87" t="s">
        <v>29</v>
      </c>
      <c r="E1001" s="87">
        <v>3</v>
      </c>
      <c r="F1001" s="87"/>
      <c r="G10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1" s="90"/>
      <c r="I10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1" s="91">
        <f>LOOKUP(ROW(K1001)-ROWS($K$1:$K$3),biasa1[NO])</f>
        <v>998</v>
      </c>
      <c r="L1001" s="77" t="str">
        <f>LOOKUP(biasa2[[#This Row],[NO]],biasa1[NO],biasa1[NAMA])</f>
        <v>Gunting Infico SC 40</v>
      </c>
      <c r="M1001" s="91">
        <f>LOOKUP(biasa2[[#This Row],[NO]],biasa1[NO],biasa1[JUMLAH])</f>
        <v>7</v>
      </c>
      <c r="N1001" s="91" t="str">
        <f>LOOKUP(biasa2[[#This Row],[NO]],biasa1[NO],biasa1[SATUAN])</f>
        <v>40 ls</v>
      </c>
    </row>
    <row r="1002" spans="1:14" ht="20.100000000000001" customHeight="1">
      <c r="A1002" s="87">
        <f>IF(biasa1[[#This Row],[JUMLAH]]&gt;0,COUNT(A$3:$A1001)+1,"")</f>
        <v>983</v>
      </c>
      <c r="B1002" s="88" t="s">
        <v>968</v>
      </c>
      <c r="C1002" s="87">
        <f>IF(biasa1[[#This Row],[BARU]]="",biasa1[[#This Row],[JUMLAH AWAL]],biasa1[[#This Row],[BARU]])</f>
        <v>3</v>
      </c>
      <c r="D1002" s="87" t="s">
        <v>29</v>
      </c>
      <c r="E1002" s="87">
        <v>3</v>
      </c>
      <c r="F1002" s="87"/>
      <c r="G10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2" s="90"/>
      <c r="I10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2" s="91">
        <f>LOOKUP(ROW(K1002)-ROWS($K$1:$K$3),biasa1[NO])</f>
        <v>999</v>
      </c>
      <c r="L1002" s="77" t="str">
        <f>LOOKUP(biasa2[[#This Row],[NO]],biasa1[NO],biasa1[NAMA])</f>
        <v>Gunting Infico SC 50</v>
      </c>
      <c r="M1002" s="91">
        <f>LOOKUP(biasa2[[#This Row],[NO]],biasa1[NO],biasa1[JUMLAH])</f>
        <v>14</v>
      </c>
      <c r="N1002" s="91" t="str">
        <f>LOOKUP(biasa2[[#This Row],[NO]],biasa1[NO],biasa1[SATUAN])</f>
        <v>40 ls</v>
      </c>
    </row>
    <row r="1003" spans="1:14" ht="20.100000000000001" customHeight="1">
      <c r="A1003" s="87">
        <f>IF(biasa1[[#This Row],[JUMLAH]]&gt;0,COUNT(A$3:$A1002)+1,"")</f>
        <v>984</v>
      </c>
      <c r="B1003" s="88" t="s">
        <v>969</v>
      </c>
      <c r="C1003" s="87">
        <f>IF(biasa1[[#This Row],[BARU]]="",biasa1[[#This Row],[JUMLAH AWAL]],biasa1[[#This Row],[BARU]])</f>
        <v>1</v>
      </c>
      <c r="D1003" s="87"/>
      <c r="E1003" s="87">
        <v>1</v>
      </c>
      <c r="F1003" s="87"/>
      <c r="G10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3" s="90"/>
      <c r="I10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3" s="91">
        <f>LOOKUP(ROW(K1003)-ROWS($K$1:$K$3),biasa1[NO])</f>
        <v>1000</v>
      </c>
      <c r="L1003" s="77" t="str">
        <f>LOOKUP(biasa2[[#This Row],[NO]],biasa1[NO],biasa1[NAMA])</f>
        <v>Gunting Junior 100</v>
      </c>
      <c r="M1003" s="91">
        <f>LOOKUP(biasa2[[#This Row],[NO]],biasa1[NO],biasa1[JUMLAH])</f>
        <v>1</v>
      </c>
      <c r="N1003" s="91" t="str">
        <f>LOOKUP(biasa2[[#This Row],[NO]],biasa1[NO],biasa1[SATUAN])</f>
        <v>48 ls</v>
      </c>
    </row>
    <row r="1004" spans="1:14" ht="20.100000000000001" customHeight="1">
      <c r="A1004" s="87">
        <f>IF(biasa1[[#This Row],[JUMLAH]]&gt;0,COUNT(A$3:$A1003)+1,"")</f>
        <v>985</v>
      </c>
      <c r="B1004" s="88" t="s">
        <v>970</v>
      </c>
      <c r="C1004" s="87">
        <f>IF(biasa1[[#This Row],[BARU]]="",biasa1[[#This Row],[JUMLAH AWAL]],biasa1[[#This Row],[BARU]])</f>
        <v>2</v>
      </c>
      <c r="D1004" s="87" t="s">
        <v>40</v>
      </c>
      <c r="E1004" s="87">
        <v>2</v>
      </c>
      <c r="F1004" s="87"/>
      <c r="G10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4" s="90"/>
      <c r="I10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4" s="91">
        <f>LOOKUP(ROW(K1004)-ROWS($K$1:$K$3),biasa1[NO])</f>
        <v>1001</v>
      </c>
      <c r="L1004" s="77" t="str">
        <f>LOOKUP(biasa2[[#This Row],[NO]],biasa1[NO],biasa1[NAMA])</f>
        <v>Gunting Kaibo</v>
      </c>
      <c r="M1004" s="91">
        <f>LOOKUP(biasa2[[#This Row],[NO]],biasa1[NO],biasa1[JUMLAH])</f>
        <v>3</v>
      </c>
      <c r="N1004" s="91">
        <f>LOOKUP(biasa2[[#This Row],[NO]],biasa1[NO],biasa1[SATUAN])</f>
        <v>0</v>
      </c>
    </row>
    <row r="1005" spans="1:14" ht="20.100000000000001" customHeight="1">
      <c r="A1005" s="87">
        <f>IF(biasa1[[#This Row],[JUMLAH]]&gt;0,COUNT(A$3:$A1004)+1,"")</f>
        <v>986</v>
      </c>
      <c r="B1005" s="88" t="s">
        <v>971</v>
      </c>
      <c r="C1005" s="87">
        <f>IF(biasa1[[#This Row],[BARU]]="",biasa1[[#This Row],[JUMLAH AWAL]],biasa1[[#This Row],[BARU]])</f>
        <v>3</v>
      </c>
      <c r="D1005" s="87" t="s">
        <v>27</v>
      </c>
      <c r="E1005" s="87">
        <v>3</v>
      </c>
      <c r="F1005" s="87"/>
      <c r="G10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5" s="90"/>
      <c r="I10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5" s="91">
        <f>LOOKUP(ROW(K1005)-ROWS($K$1:$K$3),biasa1[NO])</f>
        <v>1002</v>
      </c>
      <c r="L1005" s="77" t="str">
        <f>LOOKUP(biasa2[[#This Row],[NO]],biasa1[NO],biasa1[NAMA])</f>
        <v>Gunting KS-C 401 BC (4 pc)</v>
      </c>
      <c r="M1005" s="91">
        <f>LOOKUP(biasa2[[#This Row],[NO]],biasa1[NO],biasa1[JUMLAH])</f>
        <v>6</v>
      </c>
      <c r="N1005" s="91" t="str">
        <f>LOOKUP(biasa2[[#This Row],[NO]],biasa1[NO],biasa1[SATUAN])</f>
        <v>12 box</v>
      </c>
    </row>
    <row r="1006" spans="1:14" ht="20.100000000000001" customHeight="1">
      <c r="A1006" s="87">
        <f>IF(biasa1[[#This Row],[JUMLAH]]&gt;0,COUNT(A$3:$A1005)+1,"")</f>
        <v>987</v>
      </c>
      <c r="B1006" s="88" t="s">
        <v>972</v>
      </c>
      <c r="C1006" s="87">
        <f>IF(biasa1[[#This Row],[BARU]]="",biasa1[[#This Row],[JUMLAH AWAL]],biasa1[[#This Row],[BARU]])</f>
        <v>3</v>
      </c>
      <c r="D1006" s="87" t="s">
        <v>27</v>
      </c>
      <c r="E1006" s="87">
        <v>3</v>
      </c>
      <c r="F1006" s="87"/>
      <c r="G10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6" s="90"/>
      <c r="I10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6" s="91">
        <f>LOOKUP(ROW(K1006)-ROWS($K$1:$K$3),biasa1[NO])</f>
        <v>1003</v>
      </c>
      <c r="L1006" s="77" t="str">
        <f>LOOKUP(biasa2[[#This Row],[NO]],biasa1[NO],biasa1[NAMA])</f>
        <v>Gunting kuku 777 H 211 B</v>
      </c>
      <c r="M1006" s="91">
        <f>LOOKUP(biasa2[[#This Row],[NO]],biasa1[NO],biasa1[JUMLAH])</f>
        <v>45</v>
      </c>
      <c r="N1006" s="91" t="str">
        <f>LOOKUP(biasa2[[#This Row],[NO]],biasa1[NO],biasa1[SATUAN])</f>
        <v>50 ls</v>
      </c>
    </row>
    <row r="1007" spans="1:14" ht="20.100000000000001" customHeight="1">
      <c r="A1007" s="87">
        <f>IF(biasa1[[#This Row],[JUMLAH]]&gt;0,COUNT(A$3:$A1006)+1,"")</f>
        <v>988</v>
      </c>
      <c r="B1007" s="88" t="s">
        <v>973</v>
      </c>
      <c r="C1007" s="87">
        <f>IF(biasa1[[#This Row],[BARU]]="",biasa1[[#This Row],[JUMLAH AWAL]],biasa1[[#This Row],[BARU]])</f>
        <v>1</v>
      </c>
      <c r="D1007" s="87" t="s">
        <v>40</v>
      </c>
      <c r="E1007" s="87">
        <v>1</v>
      </c>
      <c r="F1007" s="87"/>
      <c r="G10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7" s="90"/>
      <c r="I10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7" s="91">
        <f>LOOKUP(ROW(K1007)-ROWS($K$1:$K$3),biasa1[NO])</f>
        <v>1004</v>
      </c>
      <c r="L1007" s="77" t="str">
        <f>LOOKUP(biasa2[[#This Row],[NO]],biasa1[NO],biasa1[NAMA])</f>
        <v>Gunting Kuku 9 macam</v>
      </c>
      <c r="M1007" s="91">
        <f>LOOKUP(biasa2[[#This Row],[NO]],biasa1[NO],biasa1[JUMLAH])</f>
        <v>1</v>
      </c>
      <c r="N1007" s="91" t="str">
        <f>LOOKUP(biasa2[[#This Row],[NO]],biasa1[NO],biasa1[SATUAN])</f>
        <v>100 ls</v>
      </c>
    </row>
    <row r="1008" spans="1:14" ht="20.100000000000001" customHeight="1">
      <c r="A1008" s="89">
        <f>IF(biasa1[[#This Row],[JUMLAH]]&gt;0,COUNT(A$3:$A1007)+1,"")</f>
        <v>989</v>
      </c>
      <c r="B1008" s="88" t="s">
        <v>3678</v>
      </c>
      <c r="C1008" s="89">
        <f>IF(biasa1[[#This Row],[BARU]]="",biasa1[[#This Row],[JUMLAH AWAL]],biasa1[[#This Row],[BARU]])</f>
        <v>1</v>
      </c>
      <c r="D1008" s="87" t="s">
        <v>83</v>
      </c>
      <c r="E1008" s="87"/>
      <c r="F1008" s="87">
        <v>1</v>
      </c>
      <c r="G1008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</v>
      </c>
      <c r="H1008" s="90"/>
      <c r="I10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1008" s="91">
        <f>LOOKUP(ROW(K1008)-ROWS($K$1:$K$3),biasa1[NO])</f>
        <v>1005</v>
      </c>
      <c r="L1008" s="77" t="str">
        <f>LOOKUP(biasa2[[#This Row],[NO]],biasa1[NO],biasa1[NAMA])</f>
        <v>Gunting Kuku gum 010</v>
      </c>
      <c r="M1008" s="91">
        <f>LOOKUP(biasa2[[#This Row],[NO]],biasa1[NO],biasa1[JUMLAH])</f>
        <v>4</v>
      </c>
      <c r="N1008" s="91" t="str">
        <f>LOOKUP(biasa2[[#This Row],[NO]],biasa1[NO],biasa1[SATUAN])</f>
        <v>720 pc</v>
      </c>
    </row>
    <row r="1009" spans="1:14" ht="20.100000000000001" customHeight="1">
      <c r="A1009" s="87">
        <f>IF(biasa1[[#This Row],[JUMLAH]]&gt;0,COUNT(A$3:$A1008)+1,"")</f>
        <v>990</v>
      </c>
      <c r="B1009" s="96" t="s">
        <v>2694</v>
      </c>
      <c r="C1009" s="97">
        <f>IF(biasa1[[#This Row],[BARU]]="",biasa1[[#This Row],[JUMLAH AWAL]],biasa1[[#This Row],[BARU]])</f>
        <v>1</v>
      </c>
      <c r="D1009" s="97" t="s">
        <v>40</v>
      </c>
      <c r="E1009" s="97">
        <v>1</v>
      </c>
      <c r="F1009" s="87"/>
      <c r="G10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9" s="90"/>
      <c r="I10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9" s="91">
        <f>LOOKUP(ROW(K1009)-ROWS($K$1:$K$3),biasa1[NO])</f>
        <v>1006</v>
      </c>
      <c r="L1009" s="77" t="str">
        <f>LOOKUP(biasa2[[#This Row],[NO]],biasa1[NO],biasa1[NAMA])</f>
        <v>Gunting Kuku polos 602</v>
      </c>
      <c r="M1009" s="91">
        <f>LOOKUP(biasa2[[#This Row],[NO]],biasa1[NO],biasa1[JUMLAH])</f>
        <v>3</v>
      </c>
      <c r="N1009" s="91" t="str">
        <f>LOOKUP(biasa2[[#This Row],[NO]],biasa1[NO],biasa1[SATUAN])</f>
        <v>100 ls</v>
      </c>
    </row>
    <row r="1010" spans="1:14" ht="20.100000000000001" customHeight="1">
      <c r="A1010" s="89">
        <f>IF(biasa1[[#This Row],[JUMLAH]]&gt;0,COUNT(A$3:$A1009)+1,"")</f>
        <v>991</v>
      </c>
      <c r="B1010" s="88" t="s">
        <v>2694</v>
      </c>
      <c r="C1010" s="89">
        <f>IF(biasa1[[#This Row],[BARU]]="",biasa1[[#This Row],[JUMLAH AWAL]],biasa1[[#This Row],[BARU]])</f>
        <v>1</v>
      </c>
      <c r="D1010" s="87" t="s">
        <v>40</v>
      </c>
      <c r="E1010" s="87"/>
      <c r="F1010" s="87">
        <v>1</v>
      </c>
      <c r="G1010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</v>
      </c>
      <c r="H1010" s="90"/>
      <c r="I10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1010" s="91">
        <f>LOOKUP(ROW(K1010)-ROWS($K$1:$K$3),biasa1[NO])</f>
        <v>1007</v>
      </c>
      <c r="L1010" s="77" t="str">
        <f>LOOKUP(biasa2[[#This Row],[NO]],biasa1[NO],biasa1[NAMA])</f>
        <v>Gunting Kuku Van Art F1</v>
      </c>
      <c r="M1010" s="91">
        <f>LOOKUP(biasa2[[#This Row],[NO]],biasa1[NO],biasa1[JUMLAH])</f>
        <v>17</v>
      </c>
      <c r="N1010" s="91" t="str">
        <f>LOOKUP(biasa2[[#This Row],[NO]],biasa1[NO],biasa1[SATUAN])</f>
        <v>100 ls</v>
      </c>
    </row>
    <row r="1011" spans="1:14" ht="20.100000000000001" customHeight="1">
      <c r="A1011" s="87">
        <f>IF(biasa1[[#This Row],[JUMLAH]]&gt;0,COUNT(A$3:$A1010)+1,"")</f>
        <v>992</v>
      </c>
      <c r="B1011" s="88" t="s">
        <v>974</v>
      </c>
      <c r="C1011" s="87">
        <f>IF(biasa1[[#This Row],[BARU]]="",biasa1[[#This Row],[JUMLAH AWAL]],biasa1[[#This Row],[BARU]])</f>
        <v>2</v>
      </c>
      <c r="D1011" s="87" t="s">
        <v>83</v>
      </c>
      <c r="E1011" s="87">
        <v>2</v>
      </c>
      <c r="F1011" s="87"/>
      <c r="G10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1" s="90"/>
      <c r="I10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1" s="91">
        <f>LOOKUP(ROW(K1011)-ROWS($K$1:$K$3),biasa1[NO])</f>
        <v>1008</v>
      </c>
      <c r="L1011" s="77" t="str">
        <f>LOOKUP(biasa2[[#This Row],[NO]],biasa1[NO],biasa1[NAMA])</f>
        <v>Gunting Kuku Van Art F2</v>
      </c>
      <c r="M1011" s="91">
        <f>LOOKUP(biasa2[[#This Row],[NO]],biasa1[NO],biasa1[JUMLAH])</f>
        <v>15</v>
      </c>
      <c r="N1011" s="91" t="str">
        <f>LOOKUP(biasa2[[#This Row],[NO]],biasa1[NO],biasa1[SATUAN])</f>
        <v>100 ls</v>
      </c>
    </row>
    <row r="1012" spans="1:14" ht="20.100000000000001" customHeight="1">
      <c r="A1012" s="87">
        <f>IF(biasa1[[#This Row],[JUMLAH]]&gt;0,COUNT(A$3:$A1011)+1,"")</f>
        <v>993</v>
      </c>
      <c r="B1012" s="88" t="s">
        <v>975</v>
      </c>
      <c r="C1012" s="87">
        <f>IF(biasa1[[#This Row],[BARU]]="",biasa1[[#This Row],[JUMLAH AWAL]],biasa1[[#This Row],[BARU]])</f>
        <v>5</v>
      </c>
      <c r="D1012" s="87" t="s">
        <v>139</v>
      </c>
      <c r="E1012" s="87">
        <v>5</v>
      </c>
      <c r="F1012" s="87"/>
      <c r="G10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2" s="90"/>
      <c r="I10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2" s="91">
        <f>LOOKUP(ROW(K1012)-ROWS($K$1:$K$3),biasa1[NO])</f>
        <v>1009</v>
      </c>
      <c r="L1012" s="77" t="str">
        <f>LOOKUP(biasa2[[#This Row],[NO]],biasa1[NO],biasa1[NAMA])</f>
        <v>Gunting Kuku Van Art F3</v>
      </c>
      <c r="M1012" s="91">
        <f>LOOKUP(biasa2[[#This Row],[NO]],biasa1[NO],biasa1[JUMLAH])</f>
        <v>15</v>
      </c>
      <c r="N1012" s="91" t="str">
        <f>LOOKUP(biasa2[[#This Row],[NO]],biasa1[NO],biasa1[SATUAN])</f>
        <v>100 ls</v>
      </c>
    </row>
    <row r="1013" spans="1:14" ht="20.100000000000001" customHeight="1">
      <c r="A1013" s="87">
        <f>IF(biasa1[[#This Row],[JUMLAH]]&gt;0,COUNT(A$3:$A1012)+1,"")</f>
        <v>994</v>
      </c>
      <c r="B1013" s="88" t="s">
        <v>976</v>
      </c>
      <c r="C1013" s="87">
        <f>IF(biasa1[[#This Row],[BARU]]="",biasa1[[#This Row],[JUMLAH AWAL]],biasa1[[#This Row],[BARU]])</f>
        <v>13</v>
      </c>
      <c r="D1013" s="87" t="s">
        <v>139</v>
      </c>
      <c r="E1013" s="87">
        <v>13</v>
      </c>
      <c r="F1013" s="87"/>
      <c r="G10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3" s="90"/>
      <c r="I10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3" s="91">
        <f>LOOKUP(ROW(K1013)-ROWS($K$1:$K$3),biasa1[NO])</f>
        <v>1010</v>
      </c>
      <c r="L1013" s="77" t="str">
        <f>LOOKUP(biasa2[[#This Row],[NO]],biasa1[NO],biasa1[NAMA])</f>
        <v>Gunting Kuku Van Art F4</v>
      </c>
      <c r="M1013" s="91">
        <f>LOOKUP(biasa2[[#This Row],[NO]],biasa1[NO],biasa1[JUMLAH])</f>
        <v>14</v>
      </c>
      <c r="N1013" s="91" t="str">
        <f>LOOKUP(biasa2[[#This Row],[NO]],biasa1[NO],biasa1[SATUAN])</f>
        <v>100 ls</v>
      </c>
    </row>
    <row r="1014" spans="1:14" ht="20.100000000000001" customHeight="1">
      <c r="A1014" s="87">
        <f>IF(biasa1[[#This Row],[JUMLAH]]&gt;0,COUNT(A$3:$A1013)+1,"")</f>
        <v>995</v>
      </c>
      <c r="B1014" s="88" t="s">
        <v>977</v>
      </c>
      <c r="C1014" s="87">
        <f>IF(biasa1[[#This Row],[BARU]]="",biasa1[[#This Row],[JUMLAH AWAL]],biasa1[[#This Row],[BARU]])</f>
        <v>1</v>
      </c>
      <c r="D1014" s="87" t="s">
        <v>3</v>
      </c>
      <c r="E1014" s="87">
        <v>1</v>
      </c>
      <c r="F1014" s="87"/>
      <c r="G10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4" s="90"/>
      <c r="I10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4" s="91">
        <f>LOOKUP(ROW(K1014)-ROWS($K$1:$K$3),biasa1[NO])</f>
        <v>1011</v>
      </c>
      <c r="L1014" s="77" t="str">
        <f>LOOKUP(biasa2[[#This Row],[NO]],biasa1[NO],biasa1[NAMA])</f>
        <v>Gunting Kuku Vanco GK 605  (3)/ GK 607 (1)</v>
      </c>
      <c r="M1014" s="91">
        <f>LOOKUP(biasa2[[#This Row],[NO]],biasa1[NO],biasa1[JUMLAH])</f>
        <v>5</v>
      </c>
      <c r="N1014" s="91" t="str">
        <f>LOOKUP(biasa2[[#This Row],[NO]],biasa1[NO],biasa1[SATUAN])</f>
        <v>50 ls</v>
      </c>
    </row>
    <row r="1015" spans="1:14" ht="20.100000000000001" customHeight="1">
      <c r="A1015" s="87">
        <f>IF(biasa1[[#This Row],[JUMLAH]]&gt;0,COUNT(A$3:$A1014)+1,"")</f>
        <v>996</v>
      </c>
      <c r="B1015" s="88" t="s">
        <v>978</v>
      </c>
      <c r="C1015" s="87">
        <f>IF(biasa1[[#This Row],[BARU]]="",biasa1[[#This Row],[JUMLAH AWAL]],biasa1[[#This Row],[BARU]])</f>
        <v>6</v>
      </c>
      <c r="D1015" s="87" t="s">
        <v>3</v>
      </c>
      <c r="E1015" s="87">
        <v>6</v>
      </c>
      <c r="F1015" s="87"/>
      <c r="G10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5" s="90"/>
      <c r="I10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5" s="91">
        <f>LOOKUP(ROW(K1015)-ROWS($K$1:$K$3),biasa1[NO])</f>
        <v>1012</v>
      </c>
      <c r="L1015" s="77" t="str">
        <f>LOOKUP(biasa2[[#This Row],[NO]],biasa1[NO],biasa1[NAMA])</f>
        <v>Gunting lipat Besar (L)</v>
      </c>
      <c r="M1015" s="91">
        <f>LOOKUP(biasa2[[#This Row],[NO]],biasa1[NO],biasa1[JUMLAH])</f>
        <v>4</v>
      </c>
      <c r="N1015" s="91" t="str">
        <f>LOOKUP(biasa2[[#This Row],[NO]],biasa1[NO],biasa1[SATUAN])</f>
        <v>50 ls</v>
      </c>
    </row>
    <row r="1016" spans="1:14" ht="20.100000000000001" customHeight="1">
      <c r="A1016" s="87">
        <f>IF(biasa1[[#This Row],[JUMLAH]]&gt;0,COUNT(A$3:$A1015)+1,"")</f>
        <v>997</v>
      </c>
      <c r="B1016" s="88" t="s">
        <v>979</v>
      </c>
      <c r="C1016" s="87">
        <f>IF(biasa1[[#This Row],[BARU]]="",biasa1[[#This Row],[JUMLAH AWAL]],biasa1[[#This Row],[BARU]])</f>
        <v>4</v>
      </c>
      <c r="D1016" s="87" t="s">
        <v>83</v>
      </c>
      <c r="E1016" s="87">
        <v>4</v>
      </c>
      <c r="F1016" s="87"/>
      <c r="G10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6" s="90"/>
      <c r="I10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6" s="91">
        <f>LOOKUP(ROW(K1016)-ROWS($K$1:$K$3),biasa1[NO])</f>
        <v>1013</v>
      </c>
      <c r="L1016" s="77" t="str">
        <f>LOOKUP(biasa2[[#This Row],[NO]],biasa1[NO],biasa1[NAMA])</f>
        <v>Gunting lipat ht S</v>
      </c>
      <c r="M1016" s="91">
        <f>LOOKUP(biasa2[[#This Row],[NO]],biasa1[NO],biasa1[JUMLAH])</f>
        <v>9</v>
      </c>
      <c r="N1016" s="91" t="str">
        <f>LOOKUP(biasa2[[#This Row],[NO]],biasa1[NO],biasa1[SATUAN])</f>
        <v>100 ls</v>
      </c>
    </row>
    <row r="1017" spans="1:14" ht="20.100000000000001" customHeight="1">
      <c r="A1017" s="87">
        <f>IF(biasa1[[#This Row],[JUMLAH]]&gt;0,COUNT(A$3:$A1016)+1,"")</f>
        <v>998</v>
      </c>
      <c r="B1017" s="88" t="s">
        <v>980</v>
      </c>
      <c r="C1017" s="87">
        <f>IF(biasa1[[#This Row],[BARU]]="",biasa1[[#This Row],[JUMLAH AWAL]],biasa1[[#This Row],[BARU]])</f>
        <v>7</v>
      </c>
      <c r="D1017" s="87" t="s">
        <v>72</v>
      </c>
      <c r="E1017" s="87">
        <v>7</v>
      </c>
      <c r="F1017" s="87"/>
      <c r="G10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7" s="90"/>
      <c r="I10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7" s="91">
        <f>LOOKUP(ROW(K1017)-ROWS($K$1:$K$3),biasa1[NO])</f>
        <v>1014</v>
      </c>
      <c r="L1017" s="77" t="str">
        <f>LOOKUP(biasa2[[#This Row],[NO]],biasa1[NO],biasa1[NAMA])</f>
        <v>Gunting lipat M</v>
      </c>
      <c r="M1017" s="91">
        <f>LOOKUP(biasa2[[#This Row],[NO]],biasa1[NO],biasa1[JUMLAH])</f>
        <v>4</v>
      </c>
      <c r="N1017" s="91" t="str">
        <f>LOOKUP(biasa2[[#This Row],[NO]],biasa1[NO],biasa1[SATUAN])</f>
        <v>100 ls</v>
      </c>
    </row>
    <row r="1018" spans="1:14" ht="20.100000000000001" customHeight="1">
      <c r="A1018" s="87">
        <f>IF(biasa1[[#This Row],[JUMLAH]]&gt;0,COUNT(A$3:$A1017)+1,"")</f>
        <v>999</v>
      </c>
      <c r="B1018" s="88" t="s">
        <v>981</v>
      </c>
      <c r="C1018" s="87">
        <f>IF(biasa1[[#This Row],[BARU]]="",biasa1[[#This Row],[JUMLAH AWAL]],biasa1[[#This Row],[BARU]])</f>
        <v>14</v>
      </c>
      <c r="D1018" s="87" t="s">
        <v>72</v>
      </c>
      <c r="E1018" s="87">
        <v>14</v>
      </c>
      <c r="F1018" s="87"/>
      <c r="G10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8" s="90"/>
      <c r="I10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8" s="91">
        <f>LOOKUP(ROW(K1018)-ROWS($K$1:$K$3),biasa1[NO])</f>
        <v>1015</v>
      </c>
      <c r="L1018" s="77" t="str">
        <f>LOOKUP(biasa2[[#This Row],[NO]],biasa1[NO],biasa1[NAMA])</f>
        <v>Gunting Panther no 5</v>
      </c>
      <c r="M1018" s="91">
        <f>LOOKUP(biasa2[[#This Row],[NO]],biasa1[NO],biasa1[JUMLAH])</f>
        <v>2</v>
      </c>
      <c r="N1018" s="91" t="str">
        <f>LOOKUP(biasa2[[#This Row],[NO]],biasa1[NO],biasa1[SATUAN])</f>
        <v>50 ls</v>
      </c>
    </row>
    <row r="1019" spans="1:14" ht="20.100000000000001" customHeight="1">
      <c r="A1019" s="87">
        <f>IF(biasa1[[#This Row],[JUMLAH]]&gt;0,COUNT(A$3:$A1018)+1,"")</f>
        <v>1000</v>
      </c>
      <c r="B1019" s="93" t="s">
        <v>2695</v>
      </c>
      <c r="C1019" s="94">
        <f>IF(biasa1[[#This Row],[BARU]]="",biasa1[[#This Row],[JUMLAH AWAL]],biasa1[[#This Row],[BARU]])</f>
        <v>1</v>
      </c>
      <c r="D1019" s="94" t="s">
        <v>139</v>
      </c>
      <c r="E1019" s="94">
        <v>1</v>
      </c>
      <c r="F1019" s="87"/>
      <c r="G10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9" s="90"/>
      <c r="I10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9" s="91">
        <f>LOOKUP(ROW(K1019)-ROWS($K$1:$K$3),biasa1[NO])</f>
        <v>1016</v>
      </c>
      <c r="L1019" s="77" t="str">
        <f>LOOKUP(biasa2[[#This Row],[NO]],biasa1[NO],biasa1[NAMA])</f>
        <v>Gunting prima SS-01</v>
      </c>
      <c r="M1019" s="91">
        <f>LOOKUP(biasa2[[#This Row],[NO]],biasa1[NO],biasa1[JUMLAH])</f>
        <v>4</v>
      </c>
      <c r="N1019" s="91" t="str">
        <f>LOOKUP(biasa2[[#This Row],[NO]],biasa1[NO],biasa1[SATUAN])</f>
        <v>60 ls</v>
      </c>
    </row>
    <row r="1020" spans="1:14" ht="20.100000000000001" customHeight="1">
      <c r="A1020" s="87" t="str">
        <f>IF(biasa1[[#This Row],[JUMLAH]]&gt;0,COUNT(A$3:$A1019)+1,"")</f>
        <v/>
      </c>
      <c r="B1020" s="93" t="s">
        <v>2696</v>
      </c>
      <c r="C1020" s="94">
        <f>IF(biasa1[[#This Row],[BARU]]="",biasa1[[#This Row],[JUMLAH AWAL]],biasa1[[#This Row],[BARU]])</f>
        <v>0</v>
      </c>
      <c r="D1020" s="94" t="s">
        <v>3</v>
      </c>
      <c r="E1020" s="94">
        <v>0</v>
      </c>
      <c r="F1020" s="87"/>
      <c r="G10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0" s="90"/>
      <c r="I10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0" s="91">
        <f>LOOKUP(ROW(K1020)-ROWS($K$1:$K$3),biasa1[NO])</f>
        <v>1017</v>
      </c>
      <c r="L1020" s="77" t="str">
        <f>LOOKUP(biasa2[[#This Row],[NO]],biasa1[NO],biasa1[NAMA])</f>
        <v>Gunting Rambut T 826</v>
      </c>
      <c r="M1020" s="91">
        <f>LOOKUP(biasa2[[#This Row],[NO]],biasa1[NO],biasa1[JUMLAH])</f>
        <v>6</v>
      </c>
      <c r="N1020" s="91" t="str">
        <f>LOOKUP(biasa2[[#This Row],[NO]],biasa1[NO],biasa1[SATUAN])</f>
        <v>600 pc</v>
      </c>
    </row>
    <row r="1021" spans="1:14" ht="20.100000000000001" customHeight="1">
      <c r="A1021" s="87" t="str">
        <f>IF(biasa1[[#This Row],[JUMLAH]]&gt;0,COUNT(A$3:$A1020)+1,"")</f>
        <v/>
      </c>
      <c r="B1021" s="93" t="s">
        <v>2697</v>
      </c>
      <c r="C1021" s="94">
        <f>IF(biasa1[[#This Row],[BARU]]="",biasa1[[#This Row],[JUMLAH AWAL]],biasa1[[#This Row],[BARU]])</f>
        <v>0</v>
      </c>
      <c r="D1021" s="94" t="s">
        <v>3</v>
      </c>
      <c r="E1021" s="94">
        <v>0</v>
      </c>
      <c r="F1021" s="87"/>
      <c r="G10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1" s="90"/>
      <c r="I10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1" s="91">
        <f>LOOKUP(ROW(K1021)-ROWS($K$1:$K$3),biasa1[NO])</f>
        <v>1018</v>
      </c>
      <c r="L1021" s="77" t="str">
        <f>LOOKUP(biasa2[[#This Row],[NO]],biasa1[NO],biasa1[NAMA])</f>
        <v>Gunting Rambut TG 690</v>
      </c>
      <c r="M1021" s="91">
        <f>LOOKUP(biasa2[[#This Row],[NO]],biasa1[NO],biasa1[JUMLAH])</f>
        <v>1</v>
      </c>
      <c r="N1021" s="91" t="str">
        <f>LOOKUP(biasa2[[#This Row],[NO]],biasa1[NO],biasa1[SATUAN])</f>
        <v>600 pc</v>
      </c>
    </row>
    <row r="1022" spans="1:14" ht="20.100000000000001" customHeight="1">
      <c r="A1022" s="87" t="str">
        <f>IF(biasa1[[#This Row],[JUMLAH]]&gt;0,COUNT(A$3:$A1021)+1,"")</f>
        <v/>
      </c>
      <c r="B1022" s="93" t="s">
        <v>2698</v>
      </c>
      <c r="C1022" s="94">
        <f>IF(biasa1[[#This Row],[BARU]]="",biasa1[[#This Row],[JUMLAH AWAL]],biasa1[[#This Row],[BARU]])</f>
        <v>0</v>
      </c>
      <c r="D1022" s="94" t="s">
        <v>1</v>
      </c>
      <c r="E1022" s="94">
        <v>0</v>
      </c>
      <c r="F1022" s="87"/>
      <c r="G10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2" s="90"/>
      <c r="I10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2" s="91">
        <f>LOOKUP(ROW(K1022)-ROWS($K$1:$K$3),biasa1[NO])</f>
        <v>1019</v>
      </c>
      <c r="L1022" s="77" t="str">
        <f>LOOKUP(biasa2[[#This Row],[NO]],biasa1[NO],biasa1[NAMA])</f>
        <v>Gunting SC 165</v>
      </c>
      <c r="M1022" s="91">
        <f>LOOKUP(biasa2[[#This Row],[NO]],biasa1[NO],biasa1[JUMLAH])</f>
        <v>7</v>
      </c>
      <c r="N1022" s="91" t="str">
        <f>LOOKUP(biasa2[[#This Row],[NO]],biasa1[NO],biasa1[SATUAN])</f>
        <v>20 ls</v>
      </c>
    </row>
    <row r="1023" spans="1:14" ht="20.100000000000001" customHeight="1">
      <c r="A1023" s="87">
        <f>IF(biasa1[[#This Row],[JUMLAH]]&gt;0,COUNT(A$3:$A1022)+1,"")</f>
        <v>1001</v>
      </c>
      <c r="B1023" s="88" t="s">
        <v>982</v>
      </c>
      <c r="C1023" s="87">
        <f>IF(biasa1[[#This Row],[BARU]]="",biasa1[[#This Row],[JUMLAH AWAL]],biasa1[[#This Row],[BARU]])</f>
        <v>3</v>
      </c>
      <c r="D1023" s="87"/>
      <c r="E1023" s="87">
        <v>3</v>
      </c>
      <c r="F1023" s="87"/>
      <c r="G10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3" s="90"/>
      <c r="I10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3" s="91">
        <f>LOOKUP(ROW(K1023)-ROWS($K$1:$K$3),biasa1[NO])</f>
        <v>1020</v>
      </c>
      <c r="L1023" s="77" t="str">
        <f>LOOKUP(biasa2[[#This Row],[NO]],biasa1[NO],biasa1[NAMA])</f>
        <v>Gunting set 7 sasak+sisir (SKR)</v>
      </c>
      <c r="M1023" s="91">
        <f>LOOKUP(biasa2[[#This Row],[NO]],biasa1[NO],biasa1[JUMLAH])</f>
        <v>1</v>
      </c>
      <c r="N1023" s="91" t="str">
        <f>LOOKUP(biasa2[[#This Row],[NO]],biasa1[NO],biasa1[SATUAN])</f>
        <v>480 pc</v>
      </c>
    </row>
    <row r="1024" spans="1:14" ht="20.100000000000001" customHeight="1">
      <c r="A1024" s="87">
        <f>IF(biasa1[[#This Row],[JUMLAH]]&gt;0,COUNT(A$3:$A1023)+1,"")</f>
        <v>1002</v>
      </c>
      <c r="B1024" s="88" t="s">
        <v>983</v>
      </c>
      <c r="C1024" s="87">
        <f>IF(biasa1[[#This Row],[BARU]]="",biasa1[[#This Row],[JUMLAH AWAL]],biasa1[[#This Row],[BARU]])</f>
        <v>6</v>
      </c>
      <c r="D1024" s="87" t="s">
        <v>984</v>
      </c>
      <c r="E1024" s="87">
        <v>6</v>
      </c>
      <c r="F1024" s="87"/>
      <c r="G10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4" s="90"/>
      <c r="I10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4" s="91">
        <f>LOOKUP(ROW(K1024)-ROWS($K$1:$K$3),biasa1[NO])</f>
        <v>1021</v>
      </c>
      <c r="L1024" s="77" t="str">
        <f>LOOKUP(biasa2[[#This Row],[NO]],biasa1[NO],biasa1[NAMA])</f>
        <v>Gunting set SC-826</v>
      </c>
      <c r="M1024" s="91">
        <f>LOOKUP(biasa2[[#This Row],[NO]],biasa1[NO],biasa1[JUMLAH])</f>
        <v>5</v>
      </c>
      <c r="N1024" s="91" t="str">
        <f>LOOKUP(biasa2[[#This Row],[NO]],biasa1[NO],biasa1[SATUAN])</f>
        <v>816 pc</v>
      </c>
    </row>
    <row r="1025" spans="1:14" ht="20.100000000000001" customHeight="1">
      <c r="A1025" s="87">
        <f>IF(biasa1[[#This Row],[JUMLAH]]&gt;0,COUNT(A$3:$A1024)+1,"")</f>
        <v>1003</v>
      </c>
      <c r="B1025" s="93" t="s">
        <v>2699</v>
      </c>
      <c r="C1025" s="94">
        <f>IF(biasa1[[#This Row],[BARU]]="",biasa1[[#This Row],[JUMLAH AWAL]],biasa1[[#This Row],[BARU]])</f>
        <v>45</v>
      </c>
      <c r="D1025" s="94" t="s">
        <v>27</v>
      </c>
      <c r="E1025" s="94">
        <v>45</v>
      </c>
      <c r="F1025" s="87"/>
      <c r="G10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5" s="90"/>
      <c r="I10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5" s="91">
        <f>LOOKUP(ROW(K1025)-ROWS($K$1:$K$3),biasa1[NO])</f>
        <v>1022</v>
      </c>
      <c r="L1025" s="77" t="str">
        <f>LOOKUP(biasa2[[#This Row],[NO]],biasa1[NO],biasa1[NAMA])</f>
        <v>Gunting SH-2302 plst mini 1x52</v>
      </c>
      <c r="M1025" s="91">
        <f>LOOKUP(biasa2[[#This Row],[NO]],biasa1[NO],biasa1[JUMLAH])</f>
        <v>5</v>
      </c>
      <c r="N1025" s="91" t="str">
        <f>LOOKUP(biasa2[[#This Row],[NO]],biasa1[NO],biasa1[SATUAN])</f>
        <v>12 box</v>
      </c>
    </row>
    <row r="1026" spans="1:14" ht="20.100000000000001" customHeight="1">
      <c r="A1026" s="87">
        <f>IF(biasa1[[#This Row],[JUMLAH]]&gt;0,COUNT(A$3:$A1025)+1,"")</f>
        <v>1004</v>
      </c>
      <c r="B1026" s="88" t="s">
        <v>985</v>
      </c>
      <c r="C1026" s="87">
        <f>IF(biasa1[[#This Row],[BARU]]="",biasa1[[#This Row],[JUMLAH AWAL]],biasa1[[#This Row],[BARU]])</f>
        <v>1</v>
      </c>
      <c r="D1026" s="87" t="s">
        <v>11</v>
      </c>
      <c r="E1026" s="87">
        <v>1</v>
      </c>
      <c r="F1026" s="87"/>
      <c r="G10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6" s="90"/>
      <c r="I10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6" s="91">
        <f>LOOKUP(ROW(K1026)-ROWS($K$1:$K$3),biasa1[NO])</f>
        <v>1023</v>
      </c>
      <c r="L1026" s="77" t="str">
        <f>LOOKUP(biasa2[[#This Row],[NO]],biasa1[NO],biasa1[NAMA])</f>
        <v>Gunting sister MFL mix</v>
      </c>
      <c r="M1026" s="91">
        <f>LOOKUP(biasa2[[#This Row],[NO]],biasa1[NO],biasa1[JUMLAH])</f>
        <v>6</v>
      </c>
      <c r="N1026" s="91" t="str">
        <f>LOOKUP(biasa2[[#This Row],[NO]],biasa1[NO],biasa1[SATUAN])</f>
        <v>20 ls</v>
      </c>
    </row>
    <row r="1027" spans="1:14" ht="20.100000000000001" customHeight="1">
      <c r="A1027" s="87">
        <f>IF(biasa1[[#This Row],[JUMLAH]]&gt;0,COUNT(A$3:$A1026)+1,"")</f>
        <v>1005</v>
      </c>
      <c r="B1027" s="88" t="s">
        <v>986</v>
      </c>
      <c r="C1027" s="87">
        <f>IF(biasa1[[#This Row],[BARU]]="",biasa1[[#This Row],[JUMLAH AWAL]],biasa1[[#This Row],[BARU]])</f>
        <v>4</v>
      </c>
      <c r="D1027" s="87" t="s">
        <v>802</v>
      </c>
      <c r="E1027" s="87">
        <v>4</v>
      </c>
      <c r="F1027" s="87"/>
      <c r="G10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7" s="90"/>
      <c r="I10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7" s="91">
        <f>LOOKUP(ROW(K1027)-ROWS($K$1:$K$3),biasa1[NO])</f>
        <v>1024</v>
      </c>
      <c r="L1027" s="77" t="str">
        <f>LOOKUP(biasa2[[#This Row],[NO]],biasa1[NO],biasa1[NAMA])</f>
        <v>Gunting sister MFM</v>
      </c>
      <c r="M1027" s="91">
        <f>LOOKUP(biasa2[[#This Row],[NO]],biasa1[NO],biasa1[JUMLAH])</f>
        <v>1</v>
      </c>
      <c r="N1027" s="91" t="str">
        <f>LOOKUP(biasa2[[#This Row],[NO]],biasa1[NO],biasa1[SATUAN])</f>
        <v>30 ls</v>
      </c>
    </row>
    <row r="1028" spans="1:14" ht="20.100000000000001" customHeight="1">
      <c r="A1028" s="87">
        <f>IF(biasa1[[#This Row],[JUMLAH]]&gt;0,COUNT(A$3:$A1027)+1,"")</f>
        <v>1006</v>
      </c>
      <c r="B1028" s="88" t="s">
        <v>987</v>
      </c>
      <c r="C1028" s="87">
        <f>IF(biasa1[[#This Row],[BARU]]="",biasa1[[#This Row],[JUMLAH AWAL]],biasa1[[#This Row],[BARU]])</f>
        <v>3</v>
      </c>
      <c r="D1028" s="87" t="s">
        <v>11</v>
      </c>
      <c r="E1028" s="87">
        <v>3</v>
      </c>
      <c r="F1028" s="87"/>
      <c r="G10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8" s="90"/>
      <c r="I10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8" s="91">
        <f>LOOKUP(ROW(K1028)-ROWS($K$1:$K$3),biasa1[NO])</f>
        <v>1025</v>
      </c>
      <c r="L1028" s="77" t="str">
        <f>LOOKUP(biasa2[[#This Row],[NO]],biasa1[NO],biasa1[NAMA])</f>
        <v>Gunting sister MPL</v>
      </c>
      <c r="M1028" s="91">
        <f>LOOKUP(biasa2[[#This Row],[NO]],biasa1[NO],biasa1[JUMLAH])</f>
        <v>1</v>
      </c>
      <c r="N1028" s="91" t="str">
        <f>LOOKUP(biasa2[[#This Row],[NO]],biasa1[NO],biasa1[SATUAN])</f>
        <v>30 ls</v>
      </c>
    </row>
    <row r="1029" spans="1:14" ht="20.100000000000001" customHeight="1">
      <c r="A1029" s="87">
        <f>IF(biasa1[[#This Row],[JUMLAH]]&gt;0,COUNT(A$3:$A1028)+1,"")</f>
        <v>1007</v>
      </c>
      <c r="B1029" s="88" t="s">
        <v>988</v>
      </c>
      <c r="C1029" s="87">
        <f>IF(biasa1[[#This Row],[BARU]]="",biasa1[[#This Row],[JUMLAH AWAL]],biasa1[[#This Row],[BARU]])</f>
        <v>17</v>
      </c>
      <c r="D1029" s="87" t="s">
        <v>11</v>
      </c>
      <c r="E1029" s="87">
        <v>17</v>
      </c>
      <c r="F1029" s="87"/>
      <c r="G10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9" s="90"/>
      <c r="I10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9" s="91">
        <f>LOOKUP(ROW(K1029)-ROWS($K$1:$K$3),biasa1[NO])</f>
        <v>1026</v>
      </c>
      <c r="L1029" s="77" t="str">
        <f>LOOKUP(biasa2[[#This Row],[NO]],biasa1[NO],biasa1[NAMA])</f>
        <v>Gunting SPM mix</v>
      </c>
      <c r="M1029" s="91">
        <f>LOOKUP(biasa2[[#This Row],[NO]],biasa1[NO],biasa1[JUMLAH])</f>
        <v>7</v>
      </c>
      <c r="N1029" s="91" t="str">
        <f>LOOKUP(biasa2[[#This Row],[NO]],biasa1[NO],biasa1[SATUAN])</f>
        <v>60 ls</v>
      </c>
    </row>
    <row r="1030" spans="1:14" ht="20.100000000000001" customHeight="1">
      <c r="A1030" s="87">
        <f>IF(biasa1[[#This Row],[JUMLAH]]&gt;0,COUNT(A$3:$A1029)+1,"")</f>
        <v>1008</v>
      </c>
      <c r="B1030" s="88" t="s">
        <v>989</v>
      </c>
      <c r="C1030" s="87">
        <f>IF(biasa1[[#This Row],[BARU]]="",biasa1[[#This Row],[JUMLAH AWAL]],biasa1[[#This Row],[BARU]])</f>
        <v>15</v>
      </c>
      <c r="D1030" s="87" t="s">
        <v>11</v>
      </c>
      <c r="E1030" s="87">
        <v>15</v>
      </c>
      <c r="F1030" s="87"/>
      <c r="G10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0" s="90"/>
      <c r="I10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0" s="91">
        <f>LOOKUP(ROW(K1030)-ROWS($K$1:$K$3),biasa1[NO])</f>
        <v>1027</v>
      </c>
      <c r="L1030" s="77" t="str">
        <f>LOOKUP(biasa2[[#This Row],[NO]],biasa1[NO],biasa1[NAMA])</f>
        <v>Gunting Trend LL (ATAS)</v>
      </c>
      <c r="M1030" s="91">
        <f>LOOKUP(biasa2[[#This Row],[NO]],biasa1[NO],biasa1[JUMLAH])</f>
        <v>6</v>
      </c>
      <c r="N1030" s="91" t="str">
        <f>LOOKUP(biasa2[[#This Row],[NO]],biasa1[NO],biasa1[SATUAN])</f>
        <v>60 ls</v>
      </c>
    </row>
    <row r="1031" spans="1:14" ht="20.100000000000001" customHeight="1">
      <c r="A1031" s="87">
        <f>IF(biasa1[[#This Row],[JUMLAH]]&gt;0,COUNT(A$3:$A1030)+1,"")</f>
        <v>1009</v>
      </c>
      <c r="B1031" s="88" t="s">
        <v>990</v>
      </c>
      <c r="C1031" s="87">
        <f>IF(biasa1[[#This Row],[BARU]]="",biasa1[[#This Row],[JUMLAH AWAL]],biasa1[[#This Row],[BARU]])</f>
        <v>15</v>
      </c>
      <c r="D1031" s="87" t="s">
        <v>11</v>
      </c>
      <c r="E1031" s="87">
        <v>15</v>
      </c>
      <c r="F1031" s="87"/>
      <c r="G10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1" s="90"/>
      <c r="I10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1" s="91">
        <f>LOOKUP(ROW(K1031)-ROWS($K$1:$K$3),biasa1[NO])</f>
        <v>1028</v>
      </c>
      <c r="L1031" s="77" t="str">
        <f>LOOKUP(biasa2[[#This Row],[NO]],biasa1[NO],biasa1[NAMA])</f>
        <v>Gunting Trend MM</v>
      </c>
      <c r="M1031" s="91">
        <f>LOOKUP(biasa2[[#This Row],[NO]],biasa1[NO],biasa1[JUMLAH])</f>
        <v>1</v>
      </c>
      <c r="N1031" s="91" t="str">
        <f>LOOKUP(biasa2[[#This Row],[NO]],biasa1[NO],biasa1[SATUAN])</f>
        <v>60 ls</v>
      </c>
    </row>
    <row r="1032" spans="1:14" ht="20.100000000000001" customHeight="1">
      <c r="A1032" s="87">
        <f>IF(biasa1[[#This Row],[JUMLAH]]&gt;0,COUNT(A$3:$A1031)+1,"")</f>
        <v>1010</v>
      </c>
      <c r="B1032" s="88" t="s">
        <v>991</v>
      </c>
      <c r="C1032" s="87">
        <f>IF(biasa1[[#This Row],[BARU]]="",biasa1[[#This Row],[JUMLAH AWAL]],biasa1[[#This Row],[BARU]])</f>
        <v>14</v>
      </c>
      <c r="D1032" s="87" t="s">
        <v>11</v>
      </c>
      <c r="E1032" s="87">
        <v>14</v>
      </c>
      <c r="F1032" s="87"/>
      <c r="G10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2" s="90"/>
      <c r="I10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2" s="91">
        <f>LOOKUP(ROW(K1032)-ROWS($K$1:$K$3),biasa1[NO])</f>
        <v>1029</v>
      </c>
      <c r="L1032" s="77" t="str">
        <f>LOOKUP(biasa2[[#This Row],[NO]],biasa1[NO],biasa1[NAMA])</f>
        <v>Gunting Trend SS</v>
      </c>
      <c r="M1032" s="91">
        <f>LOOKUP(biasa2[[#This Row],[NO]],biasa1[NO],biasa1[JUMLAH])</f>
        <v>32</v>
      </c>
      <c r="N1032" s="91" t="str">
        <f>LOOKUP(biasa2[[#This Row],[NO]],biasa1[NO],biasa1[SATUAN])</f>
        <v>60 ls</v>
      </c>
    </row>
    <row r="1033" spans="1:14" ht="20.100000000000001" customHeight="1">
      <c r="A1033" s="87">
        <f>IF(biasa1[[#This Row],[JUMLAH]]&gt;0,COUNT(A$3:$A1032)+1,"")</f>
        <v>1011</v>
      </c>
      <c r="B1033" s="88" t="s">
        <v>992</v>
      </c>
      <c r="C1033" s="87">
        <f>IF(biasa1[[#This Row],[BARU]]="",biasa1[[#This Row],[JUMLAH AWAL]],biasa1[[#This Row],[BARU]])</f>
        <v>5</v>
      </c>
      <c r="D1033" s="87" t="s">
        <v>27</v>
      </c>
      <c r="E1033" s="87">
        <v>5</v>
      </c>
      <c r="F1033" s="87"/>
      <c r="G10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3" s="90"/>
      <c r="I10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3" s="91">
        <f>LOOKUP(ROW(K1033)-ROWS($K$1:$K$3),biasa1[NO])</f>
        <v>1030</v>
      </c>
      <c r="L1033" s="77" t="str">
        <f>LOOKUP(biasa2[[#This Row],[NO]],biasa1[NO],biasa1[NAMA])</f>
        <v xml:space="preserve">Gunting Trend XL </v>
      </c>
      <c r="M1033" s="91">
        <f>LOOKUP(biasa2[[#This Row],[NO]],biasa1[NO],biasa1[JUMLAH])</f>
        <v>2</v>
      </c>
      <c r="N1033" s="91" t="str">
        <f>LOOKUP(biasa2[[#This Row],[NO]],biasa1[NO],biasa1[SATUAN])</f>
        <v>40 ls</v>
      </c>
    </row>
    <row r="1034" spans="1:14" ht="20.100000000000001" customHeight="1">
      <c r="A1034" s="87">
        <f>IF(biasa1[[#This Row],[JUMLAH]]&gt;0,COUNT(A$3:$A1033)+1,"")</f>
        <v>1012</v>
      </c>
      <c r="B1034" s="88" t="s">
        <v>993</v>
      </c>
      <c r="C1034" s="87">
        <f>IF(biasa1[[#This Row],[BARU]]="",biasa1[[#This Row],[JUMLAH AWAL]],biasa1[[#This Row],[BARU]])</f>
        <v>4</v>
      </c>
      <c r="D1034" s="87" t="s">
        <v>27</v>
      </c>
      <c r="E1034" s="87">
        <v>4</v>
      </c>
      <c r="F1034" s="87"/>
      <c r="G10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4" s="90"/>
      <c r="I10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4" s="91">
        <f>LOOKUP(ROW(K1034)-ROWS($K$1:$K$3),biasa1[NO])</f>
        <v>1031</v>
      </c>
      <c r="L1034" s="77" t="str">
        <f>LOOKUP(biasa2[[#This Row],[NO]],biasa1[NO],biasa1[NAMA])</f>
        <v>Hand Counter Compas 999</v>
      </c>
      <c r="M1034" s="91">
        <f>LOOKUP(biasa2[[#This Row],[NO]],biasa1[NO],biasa1[JUMLAH])</f>
        <v>1</v>
      </c>
      <c r="N1034" s="91" t="str">
        <f>LOOKUP(biasa2[[#This Row],[NO]],biasa1[NO],biasa1[SATUAN])</f>
        <v>240 pc</v>
      </c>
    </row>
    <row r="1035" spans="1:14" ht="20.100000000000001" customHeight="1">
      <c r="A1035" s="87">
        <f>IF(biasa1[[#This Row],[JUMLAH]]&gt;0,COUNT(A$3:$A1034)+1,"")</f>
        <v>1013</v>
      </c>
      <c r="B1035" s="88" t="s">
        <v>994</v>
      </c>
      <c r="C1035" s="87">
        <f>IF(biasa1[[#This Row],[BARU]]="",biasa1[[#This Row],[JUMLAH AWAL]],biasa1[[#This Row],[BARU]])</f>
        <v>9</v>
      </c>
      <c r="D1035" s="87" t="s">
        <v>11</v>
      </c>
      <c r="E1035" s="87">
        <v>9</v>
      </c>
      <c r="F1035" s="87"/>
      <c r="G10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5" s="90"/>
      <c r="I10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5" s="91">
        <f>LOOKUP(ROW(K1035)-ROWS($K$1:$K$3),biasa1[NO])</f>
        <v>1032</v>
      </c>
      <c r="L1035" s="77" t="str">
        <f>LOOKUP(biasa2[[#This Row],[NO]],biasa1[NO],biasa1[NAMA])</f>
        <v>ID Card 612 (24)/ + Tali(24) B</v>
      </c>
      <c r="M1035" s="91">
        <f>LOOKUP(biasa2[[#This Row],[NO]],biasa1[NO],biasa1[JUMLAH])</f>
        <v>44</v>
      </c>
      <c r="N1035" s="91">
        <f>LOOKUP(biasa2[[#This Row],[NO]],biasa1[NO],biasa1[SATUAN])</f>
        <v>2000</v>
      </c>
    </row>
    <row r="1036" spans="1:14" ht="20.100000000000001" customHeight="1">
      <c r="A1036" s="87">
        <f>IF(biasa1[[#This Row],[JUMLAH]]&gt;0,COUNT(A$3:$A1035)+1,"")</f>
        <v>1014</v>
      </c>
      <c r="B1036" s="88" t="s">
        <v>995</v>
      </c>
      <c r="C1036" s="87">
        <f>IF(biasa1[[#This Row],[BARU]]="",biasa1[[#This Row],[JUMLAH AWAL]],biasa1[[#This Row],[BARU]])</f>
        <v>4</v>
      </c>
      <c r="D1036" s="87" t="s">
        <v>11</v>
      </c>
      <c r="E1036" s="87">
        <v>4</v>
      </c>
      <c r="F1036" s="87"/>
      <c r="G10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6" s="90"/>
      <c r="I10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6" s="91">
        <f>LOOKUP(ROW(K1036)-ROWS($K$1:$K$3),biasa1[NO])</f>
        <v>1033</v>
      </c>
      <c r="L1036" s="77" t="str">
        <f>LOOKUP(biasa2[[#This Row],[NO]],biasa1[NO],biasa1[NAMA])</f>
        <v>ID Card 612 (24)/ + Tali(24) Biru Tua</v>
      </c>
      <c r="M1036" s="91">
        <f>LOOKUP(biasa2[[#This Row],[NO]],biasa1[NO],biasa1[JUMLAH])</f>
        <v>43</v>
      </c>
      <c r="N1036" s="91">
        <f>LOOKUP(biasa2[[#This Row],[NO]],biasa1[NO],biasa1[SATUAN])</f>
        <v>2000</v>
      </c>
    </row>
    <row r="1037" spans="1:14" ht="20.100000000000001" customHeight="1">
      <c r="A1037" s="87">
        <f>IF(biasa1[[#This Row],[JUMLAH]]&gt;0,COUNT(A$3:$A1036)+1,"")</f>
        <v>1015</v>
      </c>
      <c r="B1037" s="88" t="s">
        <v>996</v>
      </c>
      <c r="C1037" s="87">
        <f>IF(biasa1[[#This Row],[BARU]]="",biasa1[[#This Row],[JUMLAH AWAL]],biasa1[[#This Row],[BARU]])</f>
        <v>2</v>
      </c>
      <c r="D1037" s="87" t="s">
        <v>27</v>
      </c>
      <c r="E1037" s="87">
        <v>2</v>
      </c>
      <c r="F1037" s="87"/>
      <c r="G10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7" s="90"/>
      <c r="I10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7" s="91">
        <f>LOOKUP(ROW(K1037)-ROWS($K$1:$K$3),biasa1[NO])</f>
        <v>1034</v>
      </c>
      <c r="L1037" s="77" t="str">
        <f>LOOKUP(biasa2[[#This Row],[NO]],biasa1[NO],biasa1[NAMA])</f>
        <v>ID Card 612 (24)/ + Tali(24) K</v>
      </c>
      <c r="M1037" s="91">
        <f>LOOKUP(biasa2[[#This Row],[NO]],biasa1[NO],biasa1[JUMLAH])</f>
        <v>45</v>
      </c>
      <c r="N1037" s="91">
        <f>LOOKUP(biasa2[[#This Row],[NO]],biasa1[NO],biasa1[SATUAN])</f>
        <v>2000</v>
      </c>
    </row>
    <row r="1038" spans="1:14" ht="20.100000000000001" customHeight="1">
      <c r="A1038" s="87">
        <f>IF(biasa1[[#This Row],[JUMLAH]]&gt;0,COUNT(A$3:$A1037)+1,"")</f>
        <v>1016</v>
      </c>
      <c r="B1038" s="88" t="s">
        <v>997</v>
      </c>
      <c r="C1038" s="87">
        <f>IF(biasa1[[#This Row],[BARU]]="",biasa1[[#This Row],[JUMLAH AWAL]],biasa1[[#This Row],[BARU]])</f>
        <v>4</v>
      </c>
      <c r="D1038" s="87" t="s">
        <v>40</v>
      </c>
      <c r="E1038" s="87">
        <v>4</v>
      </c>
      <c r="F1038" s="87"/>
      <c r="G10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8" s="90"/>
      <c r="I10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8" s="91">
        <f>LOOKUP(ROW(K1038)-ROWS($K$1:$K$3),biasa1[NO])</f>
        <v>1035</v>
      </c>
      <c r="L1038" s="77" t="str">
        <f>LOOKUP(biasa2[[#This Row],[NO]],biasa1[NO],biasa1[NAMA])</f>
        <v>ID Card 612 (24)/ + Tali(24) M</v>
      </c>
      <c r="M1038" s="91">
        <f>LOOKUP(biasa2[[#This Row],[NO]],biasa1[NO],biasa1[JUMLAH])</f>
        <v>47</v>
      </c>
      <c r="N1038" s="91">
        <f>LOOKUP(biasa2[[#This Row],[NO]],biasa1[NO],biasa1[SATUAN])</f>
        <v>2000</v>
      </c>
    </row>
    <row r="1039" spans="1:14" ht="20.100000000000001" customHeight="1">
      <c r="A1039" s="87">
        <f>IF(biasa1[[#This Row],[JUMLAH]]&gt;0,COUNT(A$3:$A1038)+1,"")</f>
        <v>1017</v>
      </c>
      <c r="B1039" s="88" t="s">
        <v>998</v>
      </c>
      <c r="C1039" s="87">
        <f>IF(biasa1[[#This Row],[BARU]]="",biasa1[[#This Row],[JUMLAH AWAL]],biasa1[[#This Row],[BARU]])</f>
        <v>6</v>
      </c>
      <c r="D1039" s="87" t="s">
        <v>93</v>
      </c>
      <c r="E1039" s="87">
        <v>6</v>
      </c>
      <c r="F1039" s="87"/>
      <c r="G10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9" s="90"/>
      <c r="I10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9" s="91">
        <f>LOOKUP(ROW(K1039)-ROWS($K$1:$K$3),biasa1[NO])</f>
        <v>1036</v>
      </c>
      <c r="L1039" s="77" t="str">
        <f>LOOKUP(biasa2[[#This Row],[NO]],biasa1[NO],biasa1[NAMA])</f>
        <v>ID Card 612 (24)/ + Tali(24) Orange</v>
      </c>
      <c r="M1039" s="91">
        <f>LOOKUP(biasa2[[#This Row],[NO]],biasa1[NO],biasa1[JUMLAH])</f>
        <v>45</v>
      </c>
      <c r="N1039" s="91">
        <f>LOOKUP(biasa2[[#This Row],[NO]],biasa1[NO],biasa1[SATUAN])</f>
        <v>2000</v>
      </c>
    </row>
    <row r="1040" spans="1:14" ht="20.100000000000001" customHeight="1">
      <c r="A1040" s="87">
        <f>IF(biasa1[[#This Row],[JUMLAH]]&gt;0,COUNT(A$3:$A1039)+1,"")</f>
        <v>1018</v>
      </c>
      <c r="B1040" s="88" t="s">
        <v>999</v>
      </c>
      <c r="C1040" s="87">
        <f>IF(biasa1[[#This Row],[BARU]]="",biasa1[[#This Row],[JUMLAH AWAL]],biasa1[[#This Row],[BARU]])</f>
        <v>1</v>
      </c>
      <c r="D1040" s="87" t="s">
        <v>93</v>
      </c>
      <c r="E1040" s="87">
        <v>1</v>
      </c>
      <c r="F1040" s="87"/>
      <c r="G10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0" s="90"/>
      <c r="I10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0" s="91">
        <f>LOOKUP(ROW(K1040)-ROWS($K$1:$K$3),biasa1[NO])</f>
        <v>1037</v>
      </c>
      <c r="L1040" s="77" t="str">
        <f>LOOKUP(biasa2[[#This Row],[NO]],biasa1[NO],biasa1[NAMA])</f>
        <v>ID Card 612 (24)/ + Tali(24) Pink</v>
      </c>
      <c r="M1040" s="91">
        <f>LOOKUP(biasa2[[#This Row],[NO]],biasa1[NO],biasa1[JUMLAH])</f>
        <v>46</v>
      </c>
      <c r="N1040" s="91">
        <f>LOOKUP(biasa2[[#This Row],[NO]],biasa1[NO],biasa1[SATUAN])</f>
        <v>2000</v>
      </c>
    </row>
    <row r="1041" spans="1:14" ht="20.100000000000001" customHeight="1">
      <c r="A1041" s="87">
        <f>IF(biasa1[[#This Row],[JUMLAH]]&gt;0,COUNT(A$3:$A1040)+1,"")</f>
        <v>1019</v>
      </c>
      <c r="B1041" s="88" t="s">
        <v>1000</v>
      </c>
      <c r="C1041" s="87">
        <f>IF(biasa1[[#This Row],[BARU]]="",biasa1[[#This Row],[JUMLAH AWAL]],biasa1[[#This Row],[BARU]])</f>
        <v>7</v>
      </c>
      <c r="D1041" s="87" t="s">
        <v>1</v>
      </c>
      <c r="E1041" s="87">
        <v>7</v>
      </c>
      <c r="F1041" s="87"/>
      <c r="G10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1" s="90"/>
      <c r="I10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1" s="91">
        <f>LOOKUP(ROW(K1041)-ROWS($K$1:$K$3),biasa1[NO])</f>
        <v>1038</v>
      </c>
      <c r="L1041" s="77" t="str">
        <f>LOOKUP(biasa2[[#This Row],[NO]],biasa1[NO],biasa1[NAMA])</f>
        <v>ID card A1</v>
      </c>
      <c r="M1041" s="91">
        <f>LOOKUP(biasa2[[#This Row],[NO]],biasa1[NO],biasa1[JUMLAH])</f>
        <v>2</v>
      </c>
      <c r="N1041" s="91">
        <f>LOOKUP(biasa2[[#This Row],[NO]],biasa1[NO],biasa1[SATUAN])</f>
        <v>8000</v>
      </c>
    </row>
    <row r="1042" spans="1:14" ht="20.100000000000001" customHeight="1">
      <c r="A1042" s="87">
        <f>IF(biasa1[[#This Row],[JUMLAH]]&gt;0,COUNT(A$3:$A1041)+1,"")</f>
        <v>1020</v>
      </c>
      <c r="B1042" s="88" t="s">
        <v>1001</v>
      </c>
      <c r="C1042" s="87">
        <f>IF(biasa1[[#This Row],[BARU]]="",biasa1[[#This Row],[JUMLAH AWAL]],biasa1[[#This Row],[BARU]])</f>
        <v>1</v>
      </c>
      <c r="D1042" s="87" t="s">
        <v>230</v>
      </c>
      <c r="E1042" s="87">
        <v>1</v>
      </c>
      <c r="F1042" s="87"/>
      <c r="G10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2" s="90"/>
      <c r="I10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2" s="91">
        <f>LOOKUP(ROW(K1042)-ROWS($K$1:$K$3),biasa1[NO])</f>
        <v>1039</v>
      </c>
      <c r="L1042" s="77" t="str">
        <f>LOOKUP(biasa2[[#This Row],[NO]],biasa1[NO],biasa1[NAMA])</f>
        <v>ID card A1 amanda</v>
      </c>
      <c r="M1042" s="91">
        <f>LOOKUP(biasa2[[#This Row],[NO]],biasa1[NO],biasa1[JUMLAH])</f>
        <v>3</v>
      </c>
      <c r="N1042" s="91" t="str">
        <f>LOOKUP(biasa2[[#This Row],[NO]],biasa1[NO],biasa1[SATUAN])</f>
        <v>6000 pc</v>
      </c>
    </row>
    <row r="1043" spans="1:14" ht="20.100000000000001" customHeight="1">
      <c r="A1043" s="87">
        <f>IF(biasa1[[#This Row],[JUMLAH]]&gt;0,COUNT(A$3:$A1042)+1,"")</f>
        <v>1021</v>
      </c>
      <c r="B1043" s="88" t="s">
        <v>1002</v>
      </c>
      <c r="C1043" s="87">
        <f>IF(biasa1[[#This Row],[BARU]]="",biasa1[[#This Row],[JUMLAH AWAL]],biasa1[[#This Row],[BARU]])</f>
        <v>5</v>
      </c>
      <c r="D1043" s="87" t="s">
        <v>1003</v>
      </c>
      <c r="E1043" s="87">
        <v>5</v>
      </c>
      <c r="F1043" s="87"/>
      <c r="G10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3" s="90"/>
      <c r="I10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3" s="91">
        <f>LOOKUP(ROW(K1043)-ROWS($K$1:$K$3),biasa1[NO])</f>
        <v>1040</v>
      </c>
      <c r="L1043" s="77" t="str">
        <f>LOOKUP(biasa2[[#This Row],[NO]],biasa1[NO],biasa1[NAMA])</f>
        <v>ID Card B4 (GADING)</v>
      </c>
      <c r="M1043" s="91">
        <f>LOOKUP(biasa2[[#This Row],[NO]],biasa1[NO],biasa1[JUMLAH])</f>
        <v>5</v>
      </c>
      <c r="N1043" s="91" t="str">
        <f>LOOKUP(biasa2[[#This Row],[NO]],biasa1[NO],biasa1[SATUAN])</f>
        <v>3500 pc</v>
      </c>
    </row>
    <row r="1044" spans="1:14" ht="20.100000000000001" customHeight="1">
      <c r="A1044" s="87">
        <f>IF(biasa1[[#This Row],[JUMLAH]]&gt;0,COUNT(A$3:$A1043)+1,"")</f>
        <v>1022</v>
      </c>
      <c r="B1044" s="88" t="s">
        <v>1004</v>
      </c>
      <c r="C1044" s="87">
        <f>IF(biasa1[[#This Row],[BARU]]="",biasa1[[#This Row],[JUMLAH AWAL]],biasa1[[#This Row],[BARU]])</f>
        <v>5</v>
      </c>
      <c r="D1044" s="87" t="s">
        <v>984</v>
      </c>
      <c r="E1044" s="87">
        <v>5</v>
      </c>
      <c r="F1044" s="87"/>
      <c r="G10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4" s="90"/>
      <c r="I10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4" s="91">
        <f>LOOKUP(ROW(K1044)-ROWS($K$1:$K$3),biasa1[NO])</f>
        <v>1041</v>
      </c>
      <c r="L1044" s="77" t="str">
        <f>LOOKUP(biasa2[[#This Row],[NO]],biasa1[NO],biasa1[NAMA])</f>
        <v>ID Card Berdiri B</v>
      </c>
      <c r="M1044" s="91">
        <f>LOOKUP(biasa2[[#This Row],[NO]],biasa1[NO],biasa1[JUMLAH])</f>
        <v>1</v>
      </c>
      <c r="N1044" s="91" t="str">
        <f>LOOKUP(biasa2[[#This Row],[NO]],biasa1[NO],biasa1[SATUAN])</f>
        <v>3000 pc</v>
      </c>
    </row>
    <row r="1045" spans="1:14" ht="20.100000000000001" customHeight="1">
      <c r="A1045" s="87">
        <f>IF(biasa1[[#This Row],[JUMLAH]]&gt;0,COUNT(A$3:$A1044)+1,"")</f>
        <v>1023</v>
      </c>
      <c r="B1045" s="88" t="s">
        <v>1005</v>
      </c>
      <c r="C1045" s="87">
        <f>IF(biasa1[[#This Row],[BARU]]="",biasa1[[#This Row],[JUMLAH AWAL]],biasa1[[#This Row],[BARU]])</f>
        <v>6</v>
      </c>
      <c r="D1045" s="87" t="s">
        <v>1</v>
      </c>
      <c r="E1045" s="87">
        <v>6</v>
      </c>
      <c r="F1045" s="87"/>
      <c r="G10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5" s="90"/>
      <c r="I10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5" s="91">
        <f>LOOKUP(ROW(K1045)-ROWS($K$1:$K$3),biasa1[NO])</f>
        <v>1042</v>
      </c>
      <c r="L1045" s="77" t="str">
        <f>LOOKUP(biasa2[[#This Row],[NO]],biasa1[NO],biasa1[NAMA])</f>
        <v>ID Card kuning Butek</v>
      </c>
      <c r="M1045" s="91">
        <f>LOOKUP(biasa2[[#This Row],[NO]],biasa1[NO],biasa1[JUMLAH])</f>
        <v>1</v>
      </c>
      <c r="N1045" s="91" t="str">
        <f>LOOKUP(biasa2[[#This Row],[NO]],biasa1[NO],biasa1[SATUAN])</f>
        <v>2000 pc</v>
      </c>
    </row>
    <row r="1046" spans="1:14" ht="20.100000000000001" customHeight="1">
      <c r="A1046" s="87">
        <f>IF(biasa1[[#This Row],[JUMLAH]]&gt;0,COUNT(A$3:$A1045)+1,"")</f>
        <v>1024</v>
      </c>
      <c r="B1046" s="88" t="s">
        <v>1006</v>
      </c>
      <c r="C1046" s="87">
        <f>IF(biasa1[[#This Row],[BARU]]="",biasa1[[#This Row],[JUMLAH AWAL]],biasa1[[#This Row],[BARU]])</f>
        <v>1</v>
      </c>
      <c r="D1046" s="87" t="s">
        <v>83</v>
      </c>
      <c r="E1046" s="87">
        <v>1</v>
      </c>
      <c r="F1046" s="87"/>
      <c r="G10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6" s="90"/>
      <c r="I10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6" s="91">
        <f>LOOKUP(ROW(K1046)-ROWS($K$1:$K$3),biasa1[NO])</f>
        <v>1043</v>
      </c>
      <c r="L1046" s="77" t="str">
        <f>LOOKUP(biasa2[[#This Row],[NO]],biasa1[NO],biasa1[NAMA])</f>
        <v>ID Card nama CD 008 lurus B</v>
      </c>
      <c r="M1046" s="91">
        <f>LOOKUP(biasa2[[#This Row],[NO]],biasa1[NO],biasa1[JUMLAH])</f>
        <v>15</v>
      </c>
      <c r="N1046" s="91">
        <f>LOOKUP(biasa2[[#This Row],[NO]],biasa1[NO],biasa1[SATUAN])</f>
        <v>3000</v>
      </c>
    </row>
    <row r="1047" spans="1:14" ht="20.100000000000001" customHeight="1">
      <c r="A1047" s="87">
        <f>IF(biasa1[[#This Row],[JUMLAH]]&gt;0,COUNT(A$3:$A1046)+1,"")</f>
        <v>1025</v>
      </c>
      <c r="B1047" s="88" t="s">
        <v>1007</v>
      </c>
      <c r="C1047" s="87">
        <f>IF(biasa1[[#This Row],[BARU]]="",biasa1[[#This Row],[JUMLAH AWAL]],biasa1[[#This Row],[BARU]])</f>
        <v>1</v>
      </c>
      <c r="D1047" s="87" t="s">
        <v>83</v>
      </c>
      <c r="E1047" s="87">
        <v>1</v>
      </c>
      <c r="F1047" s="87"/>
      <c r="G10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7" s="90"/>
      <c r="I10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7" s="91">
        <f>LOOKUP(ROW(K1047)-ROWS($K$1:$K$3),biasa1[NO])</f>
        <v>1044</v>
      </c>
      <c r="L1047" s="77" t="str">
        <f>LOOKUP(biasa2[[#This Row],[NO]],biasa1[NO],biasa1[NAMA])</f>
        <v>ID Card nama CD 008 lurus Ht</v>
      </c>
      <c r="M1047" s="91">
        <f>LOOKUP(biasa2[[#This Row],[NO]],biasa1[NO],biasa1[JUMLAH])</f>
        <v>1</v>
      </c>
      <c r="N1047" s="91">
        <f>LOOKUP(biasa2[[#This Row],[NO]],biasa1[NO],biasa1[SATUAN])</f>
        <v>3000</v>
      </c>
    </row>
    <row r="1048" spans="1:14" ht="20.100000000000001" customHeight="1">
      <c r="A1048" s="87">
        <f>IF(biasa1[[#This Row],[JUMLAH]]&gt;0,COUNT(A$3:$A1047)+1,"")</f>
        <v>1026</v>
      </c>
      <c r="B1048" s="88" t="s">
        <v>1008</v>
      </c>
      <c r="C1048" s="87">
        <f>IF(biasa1[[#This Row],[BARU]]="",biasa1[[#This Row],[JUMLAH AWAL]],biasa1[[#This Row],[BARU]])</f>
        <v>7</v>
      </c>
      <c r="D1048" s="87" t="s">
        <v>40</v>
      </c>
      <c r="E1048" s="87">
        <v>7</v>
      </c>
      <c r="F1048" s="87"/>
      <c r="G10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8" s="90"/>
      <c r="I10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8" s="91">
        <f>LOOKUP(ROW(K1048)-ROWS($K$1:$K$3),biasa1[NO])</f>
        <v>1045</v>
      </c>
      <c r="L1048" s="77" t="str">
        <f>LOOKUP(biasa2[[#This Row],[NO]],biasa1[NO],biasa1[NAMA])</f>
        <v>ID Card nama CD 008 lurus M</v>
      </c>
      <c r="M1048" s="91">
        <f>LOOKUP(biasa2[[#This Row],[NO]],biasa1[NO],biasa1[JUMLAH])</f>
        <v>1</v>
      </c>
      <c r="N1048" s="91">
        <f>LOOKUP(biasa2[[#This Row],[NO]],biasa1[NO],biasa1[SATUAN])</f>
        <v>3000</v>
      </c>
    </row>
    <row r="1049" spans="1:14" ht="20.100000000000001" customHeight="1">
      <c r="A1049" s="87">
        <f>IF(biasa1[[#This Row],[JUMLAH]]&gt;0,COUNT(A$3:$A1048)+1,"")</f>
        <v>1027</v>
      </c>
      <c r="B1049" s="88" t="s">
        <v>1009</v>
      </c>
      <c r="C1049" s="87">
        <f>IF(biasa1[[#This Row],[BARU]]="",biasa1[[#This Row],[JUMLAH AWAL]],biasa1[[#This Row],[BARU]])</f>
        <v>6</v>
      </c>
      <c r="D1049" s="87" t="s">
        <v>40</v>
      </c>
      <c r="E1049" s="87">
        <v>6</v>
      </c>
      <c r="F1049" s="87"/>
      <c r="G10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9" s="90"/>
      <c r="I10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9" s="91">
        <f>LOOKUP(ROW(K1049)-ROWS($K$1:$K$3),biasa1[NO])</f>
        <v>1046</v>
      </c>
      <c r="L1049" s="77" t="str">
        <f>LOOKUP(biasa2[[#This Row],[NO]],biasa1[NO],biasa1[NAMA])</f>
        <v>ID Card yoyo Transparant white</v>
      </c>
      <c r="M1049" s="91">
        <f>LOOKUP(biasa2[[#This Row],[NO]],biasa1[NO],biasa1[JUMLAH])</f>
        <v>8</v>
      </c>
      <c r="N1049" s="91" t="str">
        <f>LOOKUP(biasa2[[#This Row],[NO]],biasa1[NO],biasa1[SATUAN])</f>
        <v>2000 pc</v>
      </c>
    </row>
    <row r="1050" spans="1:14" ht="20.100000000000001" customHeight="1">
      <c r="A1050" s="87">
        <f>IF(biasa1[[#This Row],[JUMLAH]]&gt;0,COUNT(A$3:$A1049)+1,"")</f>
        <v>1028</v>
      </c>
      <c r="B1050" s="88" t="s">
        <v>1010</v>
      </c>
      <c r="C1050" s="87">
        <f>IF(biasa1[[#This Row],[BARU]]="",biasa1[[#This Row],[JUMLAH AWAL]],biasa1[[#This Row],[BARU]])</f>
        <v>1</v>
      </c>
      <c r="D1050" s="87" t="s">
        <v>40</v>
      </c>
      <c r="E1050" s="87">
        <v>1</v>
      </c>
      <c r="F1050" s="87"/>
      <c r="G10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0" s="90"/>
      <c r="I10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0" s="91">
        <f>LOOKUP(ROW(K1050)-ROWS($K$1:$K$3),biasa1[NO])</f>
        <v>1047</v>
      </c>
      <c r="L1050" s="77" t="str">
        <f>LOOKUP(biasa2[[#This Row],[NO]],biasa1[NO],biasa1[NAMA])</f>
        <v>Isi Bensia ZC 201</v>
      </c>
      <c r="M1050" s="91">
        <f>LOOKUP(biasa2[[#This Row],[NO]],biasa1[NO],biasa1[JUMLAH])</f>
        <v>4</v>
      </c>
      <c r="N1050" s="91" t="str">
        <f>LOOKUP(biasa2[[#This Row],[NO]],biasa1[NO],biasa1[SATUAN])</f>
        <v>1800 pc</v>
      </c>
    </row>
    <row r="1051" spans="1:14" ht="20.100000000000001" customHeight="1">
      <c r="A1051" s="87">
        <f>IF(biasa1[[#This Row],[JUMLAH]]&gt;0,COUNT(A$3:$A1050)+1,"")</f>
        <v>1029</v>
      </c>
      <c r="B1051" s="88" t="s">
        <v>1011</v>
      </c>
      <c r="C1051" s="87">
        <f>IF(biasa1[[#This Row],[BARU]]="",biasa1[[#This Row],[JUMLAH AWAL]],biasa1[[#This Row],[BARU]])</f>
        <v>32</v>
      </c>
      <c r="D1051" s="87" t="s">
        <v>40</v>
      </c>
      <c r="E1051" s="87">
        <v>32</v>
      </c>
      <c r="F1051" s="87"/>
      <c r="G10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1" s="90"/>
      <c r="I10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1" s="91">
        <f>LOOKUP(ROW(K1051)-ROWS($K$1:$K$3),biasa1[NO])</f>
        <v>1048</v>
      </c>
      <c r="L1051" s="77" t="str">
        <f>LOOKUP(biasa2[[#This Row],[NO]],biasa1[NO],biasa1[NAMA])</f>
        <v>Isi Cross Lepasan (H-06)</v>
      </c>
      <c r="M1051" s="91">
        <f>LOOKUP(biasa2[[#This Row],[NO]],biasa1[NO],biasa1[JUMLAH])</f>
        <v>2</v>
      </c>
      <c r="N1051" s="91" t="str">
        <f>LOOKUP(biasa2[[#This Row],[NO]],biasa1[NO],biasa1[SATUAN])</f>
        <v>10000 pc</v>
      </c>
    </row>
    <row r="1052" spans="1:14" ht="20.100000000000001" customHeight="1">
      <c r="A1052" s="87">
        <f>IF(biasa1[[#This Row],[JUMLAH]]&gt;0,COUNT(A$3:$A1051)+1,"")</f>
        <v>1030</v>
      </c>
      <c r="B1052" s="88" t="s">
        <v>1012</v>
      </c>
      <c r="C1052" s="87">
        <f>IF(biasa1[[#This Row],[BARU]]="",biasa1[[#This Row],[JUMLAH AWAL]],biasa1[[#This Row],[BARU]])</f>
        <v>2</v>
      </c>
      <c r="D1052" s="87" t="s">
        <v>72</v>
      </c>
      <c r="E1052" s="87">
        <v>2</v>
      </c>
      <c r="F1052" s="87"/>
      <c r="G10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2" s="90"/>
      <c r="I10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2" s="91">
        <f>LOOKUP(ROW(K1052)-ROWS($K$1:$K$3),biasa1[NO])</f>
        <v>1049</v>
      </c>
      <c r="L1052" s="77" t="str">
        <f>LOOKUP(biasa2[[#This Row],[NO]],biasa1[NO],biasa1[NAMA])</f>
        <v>Isi Cross unicorn</v>
      </c>
      <c r="M1052" s="91">
        <f>LOOKUP(biasa2[[#This Row],[NO]],biasa1[NO],biasa1[JUMLAH])</f>
        <v>1</v>
      </c>
      <c r="N1052" s="91" t="str">
        <f>LOOKUP(biasa2[[#This Row],[NO]],biasa1[NO],biasa1[SATUAN])</f>
        <v>200 ls</v>
      </c>
    </row>
    <row r="1053" spans="1:14" ht="20.100000000000001" customHeight="1">
      <c r="A1053" s="87">
        <f>IF(biasa1[[#This Row],[JUMLAH]]&gt;0,COUNT(A$3:$A1052)+1,"")</f>
        <v>1031</v>
      </c>
      <c r="B1053" s="88" t="s">
        <v>1013</v>
      </c>
      <c r="C1053" s="87">
        <f>IF(biasa1[[#This Row],[BARU]]="",biasa1[[#This Row],[JUMLAH AWAL]],biasa1[[#This Row],[BARU]])</f>
        <v>1</v>
      </c>
      <c r="D1053" s="87" t="s">
        <v>76</v>
      </c>
      <c r="E1053" s="87">
        <v>1</v>
      </c>
      <c r="F1053" s="87"/>
      <c r="G10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3" s="90"/>
      <c r="I10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3" s="91">
        <f>LOOKUP(ROW(K1053)-ROWS($K$1:$K$3),biasa1[NO])</f>
        <v>1050</v>
      </c>
      <c r="L1053" s="77" t="str">
        <f>LOOKUP(biasa2[[#This Row],[NO]],biasa1[NO],biasa1[NAMA])</f>
        <v>Isi gel 1.0 TC 308 hitam</v>
      </c>
      <c r="M1053" s="91">
        <f>LOOKUP(biasa2[[#This Row],[NO]],biasa1[NO],biasa1[JUMLAH])</f>
        <v>3</v>
      </c>
      <c r="N1053" s="91" t="str">
        <f>LOOKUP(biasa2[[#This Row],[NO]],biasa1[NO],biasa1[SATUAN])</f>
        <v>80 pak</v>
      </c>
    </row>
    <row r="1054" spans="1:14" ht="20.100000000000001" customHeight="1">
      <c r="A1054" s="87">
        <f>IF(biasa1[[#This Row],[JUMLAH]]&gt;0,COUNT(A$3:$A1053)+1,"")</f>
        <v>1032</v>
      </c>
      <c r="B1054" s="88" t="s">
        <v>1014</v>
      </c>
      <c r="C1054" s="87">
        <f>IF(biasa1[[#This Row],[BARU]]="",biasa1[[#This Row],[JUMLAH AWAL]],biasa1[[#This Row],[BARU]])</f>
        <v>44</v>
      </c>
      <c r="D1054" s="87">
        <v>2000</v>
      </c>
      <c r="E1054" s="87">
        <v>44</v>
      </c>
      <c r="F1054" s="87"/>
      <c r="G10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4" s="90"/>
      <c r="I10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4" s="91">
        <f>LOOKUP(ROW(K1054)-ROWS($K$1:$K$3),biasa1[NO])</f>
        <v>1051</v>
      </c>
      <c r="L1054" s="77" t="str">
        <f>LOOKUP(biasa2[[#This Row],[NO]],biasa1[NO],biasa1[NAMA])</f>
        <v>Isi gel Aodemi 20 dos</v>
      </c>
      <c r="M1054" s="91">
        <f>LOOKUP(biasa2[[#This Row],[NO]],biasa1[NO],biasa1[JUMLAH])</f>
        <v>23</v>
      </c>
      <c r="N1054" s="91">
        <f>LOOKUP(biasa2[[#This Row],[NO]],biasa1[NO],biasa1[SATUAN])</f>
        <v>240</v>
      </c>
    </row>
    <row r="1055" spans="1:14" ht="20.100000000000001" customHeight="1">
      <c r="A1055" s="87">
        <f>IF(biasa1[[#This Row],[JUMLAH]]&gt;0,COUNT(A$3:$A1054)+1,"")</f>
        <v>1033</v>
      </c>
      <c r="B1055" s="88" t="s">
        <v>1015</v>
      </c>
      <c r="C1055" s="87">
        <f>IF(biasa1[[#This Row],[BARU]]="",biasa1[[#This Row],[JUMLAH AWAL]],biasa1[[#This Row],[BARU]])</f>
        <v>43</v>
      </c>
      <c r="D1055" s="87">
        <v>2000</v>
      </c>
      <c r="E1055" s="87">
        <v>43</v>
      </c>
      <c r="F1055" s="87"/>
      <c r="G10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5" s="90"/>
      <c r="I10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5" s="91">
        <f>LOOKUP(ROW(K1055)-ROWS($K$1:$K$3),biasa1[NO])</f>
        <v>1052</v>
      </c>
      <c r="L1055" s="77" t="str">
        <f>LOOKUP(biasa2[[#This Row],[NO]],biasa1[NO],biasa1[NAMA])</f>
        <v>Isi Gell 21 8013 AVENGER</v>
      </c>
      <c r="M1055" s="91">
        <f>LOOKUP(biasa2[[#This Row],[NO]],biasa1[NO],biasa1[JUMLAH])</f>
        <v>4</v>
      </c>
      <c r="N1055" s="91" t="str">
        <f>LOOKUP(biasa2[[#This Row],[NO]],biasa1[NO],biasa1[SATUAN])</f>
        <v>400 box</v>
      </c>
    </row>
    <row r="1056" spans="1:14" ht="20.100000000000001" customHeight="1">
      <c r="A1056" s="87">
        <f>IF(biasa1[[#This Row],[JUMLAH]]&gt;0,COUNT(A$3:$A1055)+1,"")</f>
        <v>1034</v>
      </c>
      <c r="B1056" s="88" t="s">
        <v>1016</v>
      </c>
      <c r="C1056" s="87">
        <f>IF(biasa1[[#This Row],[BARU]]="",biasa1[[#This Row],[JUMLAH AWAL]],biasa1[[#This Row],[BARU]])</f>
        <v>45</v>
      </c>
      <c r="D1056" s="87">
        <v>2000</v>
      </c>
      <c r="E1056" s="87">
        <v>45</v>
      </c>
      <c r="F1056" s="87"/>
      <c r="G10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6" s="90"/>
      <c r="I10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6" s="91">
        <f>LOOKUP(ROW(K1056)-ROWS($K$1:$K$3),biasa1[NO])</f>
        <v>1053</v>
      </c>
      <c r="L1056" s="77" t="str">
        <f>LOOKUP(biasa2[[#This Row],[NO]],biasa1[NO],biasa1[NAMA])</f>
        <v>Isi Gell 21 8014 (Kuning)</v>
      </c>
      <c r="M1056" s="91">
        <f>LOOKUP(biasa2[[#This Row],[NO]],biasa1[NO],biasa1[JUMLAH])</f>
        <v>18</v>
      </c>
      <c r="N1056" s="91" t="str">
        <f>LOOKUP(biasa2[[#This Row],[NO]],biasa1[NO],biasa1[SATUAN])</f>
        <v>400 box</v>
      </c>
    </row>
    <row r="1057" spans="1:14" ht="20.100000000000001" customHeight="1">
      <c r="A1057" s="87">
        <f>IF(biasa1[[#This Row],[JUMLAH]]&gt;0,COUNT(A$3:$A1056)+1,"")</f>
        <v>1035</v>
      </c>
      <c r="B1057" s="88" t="s">
        <v>1017</v>
      </c>
      <c r="C1057" s="87">
        <f>IF(biasa1[[#This Row],[BARU]]="",biasa1[[#This Row],[JUMLAH AWAL]],biasa1[[#This Row],[BARU]])</f>
        <v>47</v>
      </c>
      <c r="D1057" s="87">
        <v>2000</v>
      </c>
      <c r="E1057" s="87">
        <v>47</v>
      </c>
      <c r="F1057" s="87"/>
      <c r="G10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7" s="90"/>
      <c r="I10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7" s="91">
        <f>LOOKUP(ROW(K1057)-ROWS($K$1:$K$3),biasa1[NO])</f>
        <v>1054</v>
      </c>
      <c r="L1057" s="77" t="str">
        <f>LOOKUP(biasa2[[#This Row],[NO]],biasa1[NO],biasa1[NAMA])</f>
        <v>Isi gell Deboss DB GR 550 (24)</v>
      </c>
      <c r="M1057" s="91">
        <f>LOOKUP(biasa2[[#This Row],[NO]],biasa1[NO],biasa1[JUMLAH])</f>
        <v>1</v>
      </c>
      <c r="N1057" s="91" t="str">
        <f>LOOKUP(biasa2[[#This Row],[NO]],biasa1[NO],biasa1[SATUAN])</f>
        <v>144 dos</v>
      </c>
    </row>
    <row r="1058" spans="1:14" ht="20.100000000000001" customHeight="1">
      <c r="A1058" s="87">
        <f>IF(biasa1[[#This Row],[JUMLAH]]&gt;0,COUNT(A$3:$A1057)+1,"")</f>
        <v>1036</v>
      </c>
      <c r="B1058" s="88" t="s">
        <v>1018</v>
      </c>
      <c r="C1058" s="87">
        <f>IF(biasa1[[#This Row],[BARU]]="",biasa1[[#This Row],[JUMLAH AWAL]],biasa1[[#This Row],[BARU]])</f>
        <v>45</v>
      </c>
      <c r="D1058" s="87">
        <v>2000</v>
      </c>
      <c r="E1058" s="87">
        <v>45</v>
      </c>
      <c r="F1058" s="87"/>
      <c r="G10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8" s="90"/>
      <c r="I10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8" s="91">
        <f>LOOKUP(ROW(K1058)-ROWS($K$1:$K$3),biasa1[NO])</f>
        <v>1055</v>
      </c>
      <c r="L1058" s="77" t="str">
        <f>LOOKUP(biasa2[[#This Row],[NO]],biasa1[NO],biasa1[NAMA])</f>
        <v>Isi Gell nato</v>
      </c>
      <c r="M1058" s="91">
        <f>LOOKUP(biasa2[[#This Row],[NO]],biasa1[NO],biasa1[JUMLAH])</f>
        <v>5</v>
      </c>
      <c r="N1058" s="91" t="str">
        <f>LOOKUP(biasa2[[#This Row],[NO]],biasa1[NO],biasa1[SATUAN])</f>
        <v>216 ls</v>
      </c>
    </row>
    <row r="1059" spans="1:14" ht="20.100000000000001" customHeight="1">
      <c r="A1059" s="87">
        <f>IF(biasa1[[#This Row],[JUMLAH]]&gt;0,COUNT(A$3:$A1058)+1,"")</f>
        <v>1037</v>
      </c>
      <c r="B1059" s="88" t="s">
        <v>1019</v>
      </c>
      <c r="C1059" s="87">
        <f>IF(biasa1[[#This Row],[BARU]]="",biasa1[[#This Row],[JUMLAH AWAL]],biasa1[[#This Row],[BARU]])</f>
        <v>46</v>
      </c>
      <c r="D1059" s="87">
        <v>2000</v>
      </c>
      <c r="E1059" s="87">
        <v>46</v>
      </c>
      <c r="F1059" s="87"/>
      <c r="G10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9" s="90"/>
      <c r="I10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9" s="91">
        <f>LOOKUP(ROW(K1059)-ROWS($K$1:$K$3),biasa1[NO])</f>
        <v>1056</v>
      </c>
      <c r="L1059" s="77" t="str">
        <f>LOOKUP(biasa2[[#This Row],[NO]],biasa1[NO],biasa1[NAMA])</f>
        <v>Isi gell Retract DB GR-900</v>
      </c>
      <c r="M1059" s="91">
        <f>LOOKUP(biasa2[[#This Row],[NO]],biasa1[NO],biasa1[JUMLAH])</f>
        <v>2</v>
      </c>
      <c r="N1059" s="91" t="str">
        <f>LOOKUP(biasa2[[#This Row],[NO]],biasa1[NO],biasa1[SATUAN])</f>
        <v>144 ls</v>
      </c>
    </row>
    <row r="1060" spans="1:14" ht="20.100000000000001" customHeight="1">
      <c r="A1060" s="87">
        <f>IF(biasa1[[#This Row],[JUMLAH]]&gt;0,COUNT(A$3:$A1059)+1,"")</f>
        <v>1038</v>
      </c>
      <c r="B1060" s="88" t="s">
        <v>1020</v>
      </c>
      <c r="C1060" s="87">
        <f>IF(biasa1[[#This Row],[BARU]]="",biasa1[[#This Row],[JUMLAH AWAL]],biasa1[[#This Row],[BARU]])</f>
        <v>2</v>
      </c>
      <c r="D1060" s="87">
        <v>8000</v>
      </c>
      <c r="E1060" s="87">
        <v>2</v>
      </c>
      <c r="F1060" s="87"/>
      <c r="G10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0" s="90"/>
      <c r="I10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0" s="91">
        <f>LOOKUP(ROW(K1060)-ROWS($K$1:$K$3),biasa1[NO])</f>
        <v>1057</v>
      </c>
      <c r="L1060" s="77" t="str">
        <f>LOOKUP(biasa2[[#This Row],[NO]],biasa1[NO],biasa1[NAMA])</f>
        <v>Isi GW Novus no 10</v>
      </c>
      <c r="M1060" s="91">
        <f>LOOKUP(biasa2[[#This Row],[NO]],biasa1[NO],biasa1[JUMLAH])</f>
        <v>16</v>
      </c>
      <c r="N1060" s="91">
        <f>LOOKUP(biasa2[[#This Row],[NO]],biasa1[NO],biasa1[SATUAN])</f>
        <v>100</v>
      </c>
    </row>
    <row r="1061" spans="1:14" ht="20.100000000000001" customHeight="1">
      <c r="A1061" s="87">
        <f>IF(biasa1[[#This Row],[JUMLAH]]&gt;0,COUNT(A$3:$A1060)+1,"")</f>
        <v>1039</v>
      </c>
      <c r="B1061" s="88" t="s">
        <v>1021</v>
      </c>
      <c r="C1061" s="87">
        <f>IF(biasa1[[#This Row],[BARU]]="",biasa1[[#This Row],[JUMLAH AWAL]],biasa1[[#This Row],[BARU]])</f>
        <v>3</v>
      </c>
      <c r="D1061" s="87" t="s">
        <v>1022</v>
      </c>
      <c r="E1061" s="87">
        <v>3</v>
      </c>
      <c r="F1061" s="87"/>
      <c r="G10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1" s="90"/>
      <c r="I10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1" s="91">
        <f>LOOKUP(ROW(K1061)-ROWS($K$1:$K$3),biasa1[NO])</f>
        <v>1058</v>
      </c>
      <c r="L1061" s="77" t="str">
        <f>LOOKUP(biasa2[[#This Row],[NO]],biasa1[NO],biasa1[NAMA])</f>
        <v>Isi L Leaf polos T</v>
      </c>
      <c r="M1061" s="91">
        <f>LOOKUP(biasa2[[#This Row],[NO]],biasa1[NO],biasa1[JUMLAH])</f>
        <v>1</v>
      </c>
      <c r="N1061" s="91" t="str">
        <f>LOOKUP(biasa2[[#This Row],[NO]],biasa1[NO],biasa1[SATUAN])</f>
        <v>160 ls</v>
      </c>
    </row>
    <row r="1062" spans="1:14" ht="20.100000000000001" customHeight="1">
      <c r="A1062" s="87">
        <f>IF(biasa1[[#This Row],[JUMLAH]]&gt;0,COUNT(A$3:$A1061)+1,"")</f>
        <v>1040</v>
      </c>
      <c r="B1062" s="88" t="s">
        <v>1023</v>
      </c>
      <c r="C1062" s="87">
        <f>IF(biasa1[[#This Row],[BARU]]="",biasa1[[#This Row],[JUMLAH AWAL]],biasa1[[#This Row],[BARU]])</f>
        <v>5</v>
      </c>
      <c r="D1062" s="87" t="s">
        <v>1024</v>
      </c>
      <c r="E1062" s="87">
        <v>5</v>
      </c>
      <c r="F1062" s="87"/>
      <c r="G10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2" s="90"/>
      <c r="I10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2" s="91">
        <f>LOOKUP(ROW(K1062)-ROWS($K$1:$K$3),biasa1[NO])</f>
        <v>1059</v>
      </c>
      <c r="L1062" s="77" t="str">
        <f>LOOKUP(biasa2[[#This Row],[NO]],biasa1[NO],biasa1[NAMA])</f>
        <v>Isi mech pensil MFF R 091</v>
      </c>
      <c r="M1062" s="91">
        <f>LOOKUP(biasa2[[#This Row],[NO]],biasa1[NO],biasa1[JUMLAH])</f>
        <v>1</v>
      </c>
      <c r="N1062" s="91" t="str">
        <f>LOOKUP(biasa2[[#This Row],[NO]],biasa1[NO],biasa1[SATUAN])</f>
        <v>240 ls</v>
      </c>
    </row>
    <row r="1063" spans="1:14" ht="20.100000000000001" customHeight="1">
      <c r="A1063" s="87">
        <f>IF(biasa1[[#This Row],[JUMLAH]]&gt;0,COUNT(A$3:$A1062)+1,"")</f>
        <v>1041</v>
      </c>
      <c r="B1063" s="88" t="s">
        <v>1025</v>
      </c>
      <c r="C1063" s="87">
        <f>IF(biasa1[[#This Row],[BARU]]="",biasa1[[#This Row],[JUMLAH AWAL]],biasa1[[#This Row],[BARU]])</f>
        <v>1</v>
      </c>
      <c r="D1063" s="87" t="s">
        <v>1026</v>
      </c>
      <c r="E1063" s="87">
        <v>1</v>
      </c>
      <c r="F1063" s="87"/>
      <c r="G10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3" s="90"/>
      <c r="I10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3" s="91">
        <f>LOOKUP(ROW(K1063)-ROWS($K$1:$K$3),biasa1[NO])</f>
        <v>1060</v>
      </c>
      <c r="L1063" s="77" t="str">
        <f>LOOKUP(biasa2[[#This Row],[NO]],biasa1[NO],biasa1[NAMA])</f>
        <v>Isi mech pensil MFF-188</v>
      </c>
      <c r="M1063" s="91">
        <f>LOOKUP(biasa2[[#This Row],[NO]],biasa1[NO],biasa1[JUMLAH])</f>
        <v>1</v>
      </c>
      <c r="N1063" s="91" t="str">
        <f>LOOKUP(biasa2[[#This Row],[NO]],biasa1[NO],biasa1[SATUAN])</f>
        <v>320 ls</v>
      </c>
    </row>
    <row r="1064" spans="1:14" ht="20.100000000000001" customHeight="1">
      <c r="A1064" s="87">
        <f>IF(biasa1[[#This Row],[JUMLAH]]&gt;0,COUNT(A$3:$A1063)+1,"")</f>
        <v>1042</v>
      </c>
      <c r="B1064" s="88" t="s">
        <v>1027</v>
      </c>
      <c r="C1064" s="87">
        <f>IF(biasa1[[#This Row],[BARU]]="",biasa1[[#This Row],[JUMLAH AWAL]],biasa1[[#This Row],[BARU]])</f>
        <v>1</v>
      </c>
      <c r="D1064" s="87" t="s">
        <v>285</v>
      </c>
      <c r="E1064" s="87">
        <v>1</v>
      </c>
      <c r="F1064" s="87"/>
      <c r="G10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4" s="90"/>
      <c r="I10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4" s="91">
        <f>LOOKUP(ROW(K1064)-ROWS($K$1:$K$3),biasa1[NO])</f>
        <v>1061</v>
      </c>
      <c r="L1064" s="77" t="str">
        <f>LOOKUP(biasa2[[#This Row],[NO]],biasa1[NO],biasa1[NAMA])</f>
        <v>Isi mech pensil MPF R 199 A</v>
      </c>
      <c r="M1064" s="91">
        <f>LOOKUP(biasa2[[#This Row],[NO]],biasa1[NO],biasa1[JUMLAH])</f>
        <v>3</v>
      </c>
      <c r="N1064" s="91" t="str">
        <f>LOOKUP(biasa2[[#This Row],[NO]],biasa1[NO],biasa1[SATUAN])</f>
        <v>320 ls</v>
      </c>
    </row>
    <row r="1065" spans="1:14" ht="20.100000000000001" customHeight="1">
      <c r="A1065" s="87">
        <f>IF(biasa1[[#This Row],[JUMLAH]]&gt;0,COUNT(A$3:$A1064)+1,"")</f>
        <v>1043</v>
      </c>
      <c r="B1065" s="88" t="s">
        <v>1028</v>
      </c>
      <c r="C1065" s="87">
        <f>IF(biasa1[[#This Row],[BARU]]="",biasa1[[#This Row],[JUMLAH AWAL]],biasa1[[#This Row],[BARU]])</f>
        <v>15</v>
      </c>
      <c r="D1065" s="87">
        <v>3000</v>
      </c>
      <c r="E1065" s="87">
        <v>15</v>
      </c>
      <c r="F1065" s="87"/>
      <c r="G10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5" s="90"/>
      <c r="I10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5" s="91">
        <f>LOOKUP(ROW(K1065)-ROWS($K$1:$K$3),biasa1[NO])</f>
        <v>1062</v>
      </c>
      <c r="L1065" s="77" t="str">
        <f>LOOKUP(biasa2[[#This Row],[NO]],biasa1[NO],biasa1[NAMA])</f>
        <v>Isi mech pensil MPF R 2104</v>
      </c>
      <c r="M1065" s="91">
        <f>LOOKUP(biasa2[[#This Row],[NO]],biasa1[NO],biasa1[JUMLAH])</f>
        <v>3</v>
      </c>
      <c r="N1065" s="91" t="str">
        <f>LOOKUP(biasa2[[#This Row],[NO]],biasa1[NO],biasa1[SATUAN])</f>
        <v>288 ls</v>
      </c>
    </row>
    <row r="1066" spans="1:14" ht="20.100000000000001" customHeight="1">
      <c r="A1066" s="87">
        <f>IF(biasa1[[#This Row],[JUMLAH]]&gt;0,COUNT(A$3:$A1065)+1,"")</f>
        <v>1044</v>
      </c>
      <c r="B1066" s="88" t="s">
        <v>1029</v>
      </c>
      <c r="C1066" s="87">
        <f>IF(biasa1[[#This Row],[BARU]]="",biasa1[[#This Row],[JUMLAH AWAL]],biasa1[[#This Row],[BARU]])</f>
        <v>1</v>
      </c>
      <c r="D1066" s="87">
        <v>3000</v>
      </c>
      <c r="E1066" s="87">
        <v>1</v>
      </c>
      <c r="F1066" s="87"/>
      <c r="G10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6" s="90"/>
      <c r="I10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6" s="91">
        <f>LOOKUP(ROW(K1066)-ROWS($K$1:$K$3),biasa1[NO])</f>
        <v>1063</v>
      </c>
      <c r="L1066" s="77" t="str">
        <f>LOOKUP(biasa2[[#This Row],[NO]],biasa1[NO],biasa1[NAMA])</f>
        <v>Isi mech pensil MPF R 678</v>
      </c>
      <c r="M1066" s="91">
        <f>LOOKUP(biasa2[[#This Row],[NO]],biasa1[NO],biasa1[JUMLAH])</f>
        <v>1</v>
      </c>
      <c r="N1066" s="91" t="str">
        <f>LOOKUP(biasa2[[#This Row],[NO]],biasa1[NO],biasa1[SATUAN])</f>
        <v>280 ls</v>
      </c>
    </row>
    <row r="1067" spans="1:14" ht="20.100000000000001" customHeight="1">
      <c r="A1067" s="87">
        <f>IF(biasa1[[#This Row],[JUMLAH]]&gt;0,COUNT(A$3:$A1066)+1,"")</f>
        <v>1045</v>
      </c>
      <c r="B1067" s="88" t="s">
        <v>1030</v>
      </c>
      <c r="C1067" s="87">
        <f>IF(biasa1[[#This Row],[BARU]]="",biasa1[[#This Row],[JUMLAH AWAL]],biasa1[[#This Row],[BARU]])</f>
        <v>1</v>
      </c>
      <c r="D1067" s="87">
        <v>3000</v>
      </c>
      <c r="E1067" s="87">
        <v>1</v>
      </c>
      <c r="F1067" s="87"/>
      <c r="G10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7" s="90"/>
      <c r="I10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7" s="91">
        <f>LOOKUP(ROW(K1067)-ROWS($K$1:$K$3),biasa1[NO])</f>
        <v>1064</v>
      </c>
      <c r="L1067" s="77" t="str">
        <f>LOOKUP(biasa2[[#This Row],[NO]],biasa1[NO],biasa1[NAMA])</f>
        <v>Isi mechpen collen Gold G-2000 HB (1 box=100 tube/ 1 tube=40 pc)</v>
      </c>
      <c r="M1067" s="91">
        <f>LOOKUP(biasa2[[#This Row],[NO]],biasa1[NO],biasa1[JUMLAH])</f>
        <v>1</v>
      </c>
      <c r="N1067" s="91" t="str">
        <f>LOOKUP(biasa2[[#This Row],[NO]],biasa1[NO],biasa1[SATUAN])</f>
        <v>24 box</v>
      </c>
    </row>
    <row r="1068" spans="1:14" ht="20.100000000000001" customHeight="1">
      <c r="A1068" s="87">
        <f>IF(biasa1[[#This Row],[JUMLAH]]&gt;0,COUNT(A$3:$A1067)+1,"")</f>
        <v>1046</v>
      </c>
      <c r="B1068" s="88" t="s">
        <v>1031</v>
      </c>
      <c r="C1068" s="87">
        <f>IF(biasa1[[#This Row],[BARU]]="",biasa1[[#This Row],[JUMLAH AWAL]],biasa1[[#This Row],[BARU]])</f>
        <v>8</v>
      </c>
      <c r="D1068" s="87" t="s">
        <v>285</v>
      </c>
      <c r="E1068" s="87">
        <v>8</v>
      </c>
      <c r="F1068" s="87"/>
      <c r="G10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8" s="90"/>
      <c r="I10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8" s="91">
        <f>LOOKUP(ROW(K1068)-ROWS($K$1:$K$3),biasa1[NO])</f>
        <v>1065</v>
      </c>
      <c r="L1068" s="77" t="str">
        <f>LOOKUP(biasa2[[#This Row],[NO]],biasa1[NO],biasa1[NAMA])</f>
        <v>Isi mechpen collen Gold G-2000 HB (1 box=100 tube/ 1 tube=40 pc)</v>
      </c>
      <c r="M1068" s="91">
        <f>LOOKUP(biasa2[[#This Row],[NO]],biasa1[NO],biasa1[JUMLAH])</f>
        <v>1</v>
      </c>
      <c r="N1068" s="91" t="str">
        <f>LOOKUP(biasa2[[#This Row],[NO]],biasa1[NO],biasa1[SATUAN])</f>
        <v>26 BOX</v>
      </c>
    </row>
    <row r="1069" spans="1:14" ht="20.100000000000001" customHeight="1">
      <c r="A1069" s="87">
        <f>IF(biasa1[[#This Row],[JUMLAH]]&gt;0,COUNT(A$3:$A1068)+1,"")</f>
        <v>1047</v>
      </c>
      <c r="B1069" s="88" t="s">
        <v>1032</v>
      </c>
      <c r="C1069" s="87">
        <f>IF(biasa1[[#This Row],[BARU]]="",biasa1[[#This Row],[JUMLAH AWAL]],biasa1[[#This Row],[BARU]])</f>
        <v>4</v>
      </c>
      <c r="D1069" s="87" t="s">
        <v>1033</v>
      </c>
      <c r="E1069" s="87">
        <v>4</v>
      </c>
      <c r="F1069" s="87"/>
      <c r="G10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9" s="90"/>
      <c r="I10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9" s="91">
        <f>LOOKUP(ROW(K1069)-ROWS($K$1:$K$3),biasa1[NO])</f>
        <v>1066</v>
      </c>
      <c r="L1069" s="77" t="str">
        <f>LOOKUP(biasa2[[#This Row],[NO]],biasa1[NO],biasa1[NAMA])</f>
        <v>Isi mechpen collen Gold G-2000 HB (1 box=40 tube/ 1 tube=20 pc)</v>
      </c>
      <c r="M1069" s="91">
        <f>LOOKUP(biasa2[[#This Row],[NO]],biasa1[NO],biasa1[JUMLAH])</f>
        <v>2</v>
      </c>
      <c r="N1069" s="91" t="str">
        <f>LOOKUP(biasa2[[#This Row],[NO]],biasa1[NO],biasa1[SATUAN])</f>
        <v>30 box</v>
      </c>
    </row>
    <row r="1070" spans="1:14" ht="20.100000000000001" customHeight="1">
      <c r="A1070" s="87">
        <f>IF(biasa1[[#This Row],[JUMLAH]]&gt;0,COUNT(A$3:$A1069)+1,"")</f>
        <v>1048</v>
      </c>
      <c r="B1070" s="88" t="s">
        <v>1034</v>
      </c>
      <c r="C1070" s="87">
        <f>IF(biasa1[[#This Row],[BARU]]="",biasa1[[#This Row],[JUMLAH AWAL]],biasa1[[#This Row],[BARU]])</f>
        <v>2</v>
      </c>
      <c r="D1070" s="87" t="s">
        <v>936</v>
      </c>
      <c r="E1070" s="87">
        <v>2</v>
      </c>
      <c r="F1070" s="87"/>
      <c r="G10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0" s="90"/>
      <c r="I10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0" s="91">
        <f>LOOKUP(ROW(K1070)-ROWS($K$1:$K$3),biasa1[NO])</f>
        <v>1067</v>
      </c>
      <c r="L1070" s="77" t="str">
        <f>LOOKUP(biasa2[[#This Row],[NO]],biasa1[NO],biasa1[NAMA])</f>
        <v>Isi mechpen collen Gold G-2550 HB (1 box=40 tube/ 1 tube=20 pc)</v>
      </c>
      <c r="M1070" s="91">
        <f>LOOKUP(biasa2[[#This Row],[NO]],biasa1[NO],biasa1[JUMLAH])</f>
        <v>2</v>
      </c>
      <c r="N1070" s="91" t="str">
        <f>LOOKUP(biasa2[[#This Row],[NO]],biasa1[NO],biasa1[SATUAN])</f>
        <v>60 box</v>
      </c>
    </row>
    <row r="1071" spans="1:14" ht="20.100000000000001" customHeight="1">
      <c r="A1071" s="87">
        <f>IF(biasa1[[#This Row],[JUMLAH]]&gt;0,COUNT(A$3:$A1070)+1,"")</f>
        <v>1049</v>
      </c>
      <c r="B1071" s="88" t="s">
        <v>1035</v>
      </c>
      <c r="C1071" s="87">
        <f>IF(biasa1[[#This Row],[BARU]]="",biasa1[[#This Row],[JUMLAH AWAL]],biasa1[[#This Row],[BARU]])</f>
        <v>1</v>
      </c>
      <c r="D1071" s="87" t="s">
        <v>15</v>
      </c>
      <c r="E1071" s="87">
        <v>1</v>
      </c>
      <c r="F1071" s="87"/>
      <c r="G10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1" s="90"/>
      <c r="I10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1" s="91">
        <f>LOOKUP(ROW(K1071)-ROWS($K$1:$K$3),biasa1[NO])</f>
        <v>1068</v>
      </c>
      <c r="L1071" s="77" t="str">
        <f>LOOKUP(biasa2[[#This Row],[NO]],biasa1[NO],biasa1[NAMA])</f>
        <v>Isi mechpen Mingda 2B 9640 (80)</v>
      </c>
      <c r="M1071" s="91">
        <f>LOOKUP(biasa2[[#This Row],[NO]],biasa1[NO],biasa1[JUMLAH])</f>
        <v>4</v>
      </c>
      <c r="N1071" s="91" t="str">
        <f>LOOKUP(biasa2[[#This Row],[NO]],biasa1[NO],biasa1[SATUAN])</f>
        <v>240 ls</v>
      </c>
    </row>
    <row r="1072" spans="1:14" ht="20.100000000000001" customHeight="1">
      <c r="A1072" s="87">
        <f>IF(biasa1[[#This Row],[JUMLAH]]&gt;0,COUNT(A$3:$A1071)+1,"")</f>
        <v>1050</v>
      </c>
      <c r="B1072" s="93" t="s">
        <v>2700</v>
      </c>
      <c r="C1072" s="94">
        <f>IF(biasa1[[#This Row],[BARU]]="",biasa1[[#This Row],[JUMLAH AWAL]],biasa1[[#This Row],[BARU]])</f>
        <v>3</v>
      </c>
      <c r="D1072" s="94" t="s">
        <v>2820</v>
      </c>
      <c r="E1072" s="94">
        <v>3</v>
      </c>
      <c r="F1072" s="87"/>
      <c r="G10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2" s="90"/>
      <c r="I10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2" s="91">
        <f>LOOKUP(ROW(K1072)-ROWS($K$1:$K$3),biasa1[NO])</f>
        <v>1069</v>
      </c>
      <c r="L1072" s="77" t="str">
        <f>LOOKUP(biasa2[[#This Row],[NO]],biasa1[NO],biasa1[NAMA])</f>
        <v>Isi orgi Hologram Zodiak</v>
      </c>
      <c r="M1072" s="91">
        <f>LOOKUP(biasa2[[#This Row],[NO]],biasa1[NO],biasa1[JUMLAH])</f>
        <v>2</v>
      </c>
      <c r="N1072" s="91" t="str">
        <f>LOOKUP(biasa2[[#This Row],[NO]],biasa1[NO],biasa1[SATUAN])</f>
        <v>225 ls</v>
      </c>
    </row>
    <row r="1073" spans="1:14" ht="20.100000000000001" customHeight="1">
      <c r="A1073" s="87">
        <f>IF(biasa1[[#This Row],[JUMLAH]]&gt;0,COUNT(A$3:$A1072)+1,"")</f>
        <v>1051</v>
      </c>
      <c r="B1073" s="88" t="s">
        <v>2701</v>
      </c>
      <c r="C1073" s="87">
        <f>IF(biasa1[[#This Row],[BARU]]="",biasa1[[#This Row],[JUMLAH AWAL]],biasa1[[#This Row],[BARU]])</f>
        <v>23</v>
      </c>
      <c r="D1073" s="87">
        <v>240</v>
      </c>
      <c r="E1073" s="87">
        <v>23</v>
      </c>
      <c r="F1073" s="87"/>
      <c r="G10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3" s="90"/>
      <c r="I10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3" s="91">
        <f>LOOKUP(ROW(K1073)-ROWS($K$1:$K$3),biasa1[NO])</f>
        <v>1070</v>
      </c>
      <c r="L1073" s="77" t="str">
        <f>LOOKUP(biasa2[[#This Row],[NO]],biasa1[NO],biasa1[NAMA])</f>
        <v>Isi pensil 229 (210)</v>
      </c>
      <c r="M1073" s="91">
        <f>LOOKUP(biasa2[[#This Row],[NO]],biasa1[NO],biasa1[JUMLAH])</f>
        <v>2</v>
      </c>
      <c r="N1073" s="91" t="str">
        <f>LOOKUP(biasa2[[#This Row],[NO]],biasa1[NO],biasa1[SATUAN])</f>
        <v>48 box 50</v>
      </c>
    </row>
    <row r="1074" spans="1:14" ht="20.100000000000001" customHeight="1">
      <c r="A1074" s="87">
        <f>IF(biasa1[[#This Row],[JUMLAH]]&gt;0,COUNT(A$3:$A1073)+1,"")</f>
        <v>1052</v>
      </c>
      <c r="B1074" s="88" t="s">
        <v>2702</v>
      </c>
      <c r="C1074" s="87">
        <f>IF(biasa1[[#This Row],[BARU]]="",biasa1[[#This Row],[JUMLAH AWAL]],biasa1[[#This Row],[BARU]])</f>
        <v>4</v>
      </c>
      <c r="D1074" s="87" t="s">
        <v>1036</v>
      </c>
      <c r="E1074" s="87">
        <v>4</v>
      </c>
      <c r="F1074" s="87"/>
      <c r="G10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4" s="90"/>
      <c r="I10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4" s="91">
        <f>LOOKUP(ROW(K1074)-ROWS($K$1:$K$3),biasa1[NO])</f>
        <v>1071</v>
      </c>
      <c r="L1074" s="77" t="str">
        <f>LOOKUP(biasa2[[#This Row],[NO]],biasa1[NO],biasa1[NAMA])</f>
        <v>Isi pensil 814-811 Emas (1 box=144)</v>
      </c>
      <c r="M1074" s="91">
        <f>LOOKUP(biasa2[[#This Row],[NO]],biasa1[NO],biasa1[JUMLAH])</f>
        <v>1</v>
      </c>
      <c r="N1074" s="91" t="str">
        <f>LOOKUP(biasa2[[#This Row],[NO]],biasa1[NO],biasa1[SATUAN])</f>
        <v>20 grs</v>
      </c>
    </row>
    <row r="1075" spans="1:14" ht="20.100000000000001" customHeight="1">
      <c r="A1075" s="87">
        <f>IF(biasa1[[#This Row],[JUMLAH]]&gt;0,COUNT(A$3:$A1074)+1,"")</f>
        <v>1053</v>
      </c>
      <c r="B1075" s="88" t="s">
        <v>2703</v>
      </c>
      <c r="C1075" s="87">
        <f>IF(biasa1[[#This Row],[BARU]]="",biasa1[[#This Row],[JUMLAH AWAL]],biasa1[[#This Row],[BARU]])</f>
        <v>18</v>
      </c>
      <c r="D1075" s="87" t="s">
        <v>1036</v>
      </c>
      <c r="E1075" s="87">
        <v>18</v>
      </c>
      <c r="F1075" s="87"/>
      <c r="G10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5" s="90"/>
      <c r="I10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5" s="91">
        <f>LOOKUP(ROW(K1075)-ROWS($K$1:$K$3),biasa1[NO])</f>
        <v>1072</v>
      </c>
      <c r="L1075" s="77" t="str">
        <f>LOOKUP(biasa2[[#This Row],[NO]],biasa1[NO],biasa1[NAMA])</f>
        <v>Isi pensil 818 warna (1 box=144)</v>
      </c>
      <c r="M1075" s="91">
        <f>LOOKUP(biasa2[[#This Row],[NO]],biasa1[NO],biasa1[JUMLAH])</f>
        <v>1</v>
      </c>
      <c r="N1075" s="91" t="str">
        <f>LOOKUP(biasa2[[#This Row],[NO]],biasa1[NO],biasa1[SATUAN])</f>
        <v>24 grs</v>
      </c>
    </row>
    <row r="1076" spans="1:14" ht="20.100000000000001" customHeight="1">
      <c r="A1076" s="87">
        <f>IF(biasa1[[#This Row],[JUMLAH]]&gt;0,COUNT(A$3:$A1075)+1,"")</f>
        <v>1054</v>
      </c>
      <c r="B1076" s="88" t="s">
        <v>1037</v>
      </c>
      <c r="C1076" s="87">
        <f>IF(biasa1[[#This Row],[BARU]]="",biasa1[[#This Row],[JUMLAH AWAL]],biasa1[[#This Row],[BARU]])</f>
        <v>1</v>
      </c>
      <c r="D1076" s="87" t="s">
        <v>1038</v>
      </c>
      <c r="E1076" s="87">
        <v>1</v>
      </c>
      <c r="F1076" s="87"/>
      <c r="G10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6" s="90"/>
      <c r="I10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6" s="91">
        <f>LOOKUP(ROW(K1076)-ROWS($K$1:$K$3),biasa1[NO])</f>
        <v>1073</v>
      </c>
      <c r="L1076" s="77" t="str">
        <f>LOOKUP(biasa2[[#This Row],[NO]],biasa1[NO],biasa1[NAMA])</f>
        <v>Isi pensil Gen Vana K 2284 0,5</v>
      </c>
      <c r="M1076" s="91">
        <f>LOOKUP(biasa2[[#This Row],[NO]],biasa1[NO],biasa1[JUMLAH])</f>
        <v>15</v>
      </c>
      <c r="N1076" s="91" t="str">
        <f>LOOKUP(biasa2[[#This Row],[NO]],biasa1[NO],biasa1[SATUAN])</f>
        <v>216 ls</v>
      </c>
    </row>
    <row r="1077" spans="1:14" ht="20.100000000000001" customHeight="1">
      <c r="A1077" s="87">
        <f>IF(biasa1[[#This Row],[JUMLAH]]&gt;0,COUNT(A$3:$A1076)+1,"")</f>
        <v>1055</v>
      </c>
      <c r="B1077" s="88" t="s">
        <v>2704</v>
      </c>
      <c r="C1077" s="87">
        <f>IF(biasa1[[#This Row],[BARU]]="",biasa1[[#This Row],[JUMLAH AWAL]],biasa1[[#This Row],[BARU]])</f>
        <v>5</v>
      </c>
      <c r="D1077" s="87" t="s">
        <v>1039</v>
      </c>
      <c r="E1077" s="87">
        <v>5</v>
      </c>
      <c r="F1077" s="87"/>
      <c r="G10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7" s="90"/>
      <c r="I10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7" s="91">
        <f>LOOKUP(ROW(K1077)-ROWS($K$1:$K$3),biasa1[NO])</f>
        <v>1074</v>
      </c>
      <c r="L1077" s="77" t="str">
        <f>LOOKUP(biasa2[[#This Row],[NO]],biasa1[NO],biasa1[NAMA])</f>
        <v>Isi pensil Know 2270</v>
      </c>
      <c r="M1077" s="91">
        <f>LOOKUP(biasa2[[#This Row],[NO]],biasa1[NO],biasa1[JUMLAH])</f>
        <v>6</v>
      </c>
      <c r="N1077" s="91" t="str">
        <f>LOOKUP(biasa2[[#This Row],[NO]],biasa1[NO],biasa1[SATUAN])</f>
        <v>216 ls</v>
      </c>
    </row>
    <row r="1078" spans="1:14" ht="20.100000000000001" customHeight="1">
      <c r="A1078" s="87">
        <f>IF(biasa1[[#This Row],[JUMLAH]]&gt;0,COUNT(A$3:$A1077)+1,"")</f>
        <v>1056</v>
      </c>
      <c r="B1078" s="88" t="s">
        <v>1040</v>
      </c>
      <c r="C1078" s="87">
        <f>IF(biasa1[[#This Row],[BARU]]="",biasa1[[#This Row],[JUMLAH AWAL]],biasa1[[#This Row],[BARU]])</f>
        <v>2</v>
      </c>
      <c r="D1078" s="87" t="s">
        <v>114</v>
      </c>
      <c r="E1078" s="87">
        <v>2</v>
      </c>
      <c r="F1078" s="87"/>
      <c r="G10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8" s="90"/>
      <c r="I10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8" s="91">
        <f>LOOKUP(ROW(K1078)-ROWS($K$1:$K$3),biasa1[NO])</f>
        <v>1075</v>
      </c>
      <c r="L1078" s="77" t="str">
        <f>LOOKUP(biasa2[[#This Row],[NO]],biasa1[NO],biasa1[NAMA])</f>
        <v>Isi pensil mekanik 801 2,0</v>
      </c>
      <c r="M1078" s="91">
        <f>LOOKUP(biasa2[[#This Row],[NO]],biasa1[NO],biasa1[JUMLAH])</f>
        <v>3</v>
      </c>
      <c r="N1078" s="91" t="str">
        <f>LOOKUP(biasa2[[#This Row],[NO]],biasa1[NO],biasa1[SATUAN])</f>
        <v>240 ls</v>
      </c>
    </row>
    <row r="1079" spans="1:14" ht="20.100000000000001" customHeight="1">
      <c r="A1079" s="87" t="str">
        <f>IF(biasa1[[#This Row],[JUMLAH]]&gt;0,COUNT(A$3:$A1078)+1,"")</f>
        <v/>
      </c>
      <c r="B1079" s="93" t="s">
        <v>2705</v>
      </c>
      <c r="C1079" s="94">
        <f>IF(biasa1[[#This Row],[BARU]]="",biasa1[[#This Row],[JUMLAH AWAL]],biasa1[[#This Row],[BARU]])</f>
        <v>0</v>
      </c>
      <c r="D1079" s="94" t="s">
        <v>2821</v>
      </c>
      <c r="E1079" s="94">
        <v>0</v>
      </c>
      <c r="F1079" s="87"/>
      <c r="G10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9" s="90"/>
      <c r="I10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9" s="91">
        <f>LOOKUP(ROW(K1079)-ROWS($K$1:$K$3),biasa1[NO])</f>
        <v>1076</v>
      </c>
      <c r="L1079" s="77" t="str">
        <f>LOOKUP(biasa2[[#This Row],[NO]],biasa1[NO],biasa1[NAMA])</f>
        <v>Isi pensil MP 100</v>
      </c>
      <c r="M1079" s="91">
        <f>LOOKUP(biasa2[[#This Row],[NO]],biasa1[NO],biasa1[JUMLAH])</f>
        <v>2</v>
      </c>
      <c r="N1079" s="91" t="str">
        <f>LOOKUP(biasa2[[#This Row],[NO]],biasa1[NO],biasa1[SATUAN])</f>
        <v>48 box 36</v>
      </c>
    </row>
    <row r="1080" spans="1:14" ht="20.100000000000001" customHeight="1">
      <c r="A1080" s="87">
        <f>IF(biasa1[[#This Row],[JUMLAH]]&gt;0,COUNT(A$3:$A1079)+1,"")</f>
        <v>1057</v>
      </c>
      <c r="B1080" s="88" t="s">
        <v>1042</v>
      </c>
      <c r="C1080" s="87">
        <f>IF(biasa1[[#This Row],[BARU]]="",biasa1[[#This Row],[JUMLAH AWAL]],biasa1[[#This Row],[BARU]])</f>
        <v>16</v>
      </c>
      <c r="D1080" s="87">
        <v>100</v>
      </c>
      <c r="E1080" s="87">
        <v>16</v>
      </c>
      <c r="F1080" s="87"/>
      <c r="G10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0" s="90"/>
      <c r="I10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0" s="91">
        <f>LOOKUP(ROW(K1080)-ROWS($K$1:$K$3),biasa1[NO])</f>
        <v>1077</v>
      </c>
      <c r="L1080" s="77" t="str">
        <f>LOOKUP(biasa2[[#This Row],[NO]],biasa1[NO],biasa1[NAMA])</f>
        <v>Isi pensil Mp 101/ 2,0 Kepala MM</v>
      </c>
      <c r="M1080" s="91">
        <f>LOOKUP(biasa2[[#This Row],[NO]],biasa1[NO],biasa1[JUMLAH])</f>
        <v>3</v>
      </c>
      <c r="N1080" s="91" t="str">
        <f>LOOKUP(biasa2[[#This Row],[NO]],biasa1[NO],biasa1[SATUAN])</f>
        <v>1728 pc</v>
      </c>
    </row>
    <row r="1081" spans="1:14" ht="20.100000000000001" customHeight="1">
      <c r="A1081" s="87">
        <f>IF(biasa1[[#This Row],[JUMLAH]]&gt;0,COUNT(A$3:$A1080)+1,"")</f>
        <v>1058</v>
      </c>
      <c r="B1081" s="88" t="s">
        <v>1043</v>
      </c>
      <c r="C1081" s="87">
        <f>IF(biasa1[[#This Row],[BARU]]="",biasa1[[#This Row],[JUMLAH AWAL]],biasa1[[#This Row],[BARU]])</f>
        <v>1</v>
      </c>
      <c r="D1081" s="87" t="s">
        <v>344</v>
      </c>
      <c r="E1081" s="87">
        <v>1</v>
      </c>
      <c r="F1081" s="87"/>
      <c r="G10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1" s="90"/>
      <c r="I10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1" s="91">
        <f>LOOKUP(ROW(K1081)-ROWS($K$1:$K$3),biasa1[NO])</f>
        <v>1078</v>
      </c>
      <c r="L1081" s="77" t="str">
        <f>LOOKUP(biasa2[[#This Row],[NO]],biasa1[NO],biasa1[NAMA])</f>
        <v>Isi pensil Mp 102/ 2,0 Hk</v>
      </c>
      <c r="M1081" s="91">
        <f>LOOKUP(biasa2[[#This Row],[NO]],biasa1[NO],biasa1[JUMLAH])</f>
        <v>3</v>
      </c>
      <c r="N1081" s="91" t="str">
        <f>LOOKUP(biasa2[[#This Row],[NO]],biasa1[NO],biasa1[SATUAN])</f>
        <v>1728 pc</v>
      </c>
    </row>
    <row r="1082" spans="1:14" ht="20.100000000000001" customHeight="1">
      <c r="A1082" s="87">
        <f>IF(biasa1[[#This Row],[JUMLAH]]&gt;0,COUNT(A$3:$A1081)+1,"")</f>
        <v>1059</v>
      </c>
      <c r="B1082" s="88" t="s">
        <v>1044</v>
      </c>
      <c r="C1082" s="87">
        <f>IF(biasa1[[#This Row],[BARU]]="",biasa1[[#This Row],[JUMLAH AWAL]],biasa1[[#This Row],[BARU]])</f>
        <v>1</v>
      </c>
      <c r="D1082" s="87" t="s">
        <v>441</v>
      </c>
      <c r="E1082" s="87">
        <v>1</v>
      </c>
      <c r="F1082" s="87"/>
      <c r="G10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2" s="90"/>
      <c r="I10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2" s="91">
        <f>LOOKUP(ROW(K1082)-ROWS($K$1:$K$3),biasa1[NO])</f>
        <v>1079</v>
      </c>
      <c r="L1082" s="77" t="str">
        <f>LOOKUP(biasa2[[#This Row],[NO]],biasa1[NO],biasa1[NAMA])</f>
        <v>Isi pensil VTRo 20 2B</v>
      </c>
      <c r="M1082" s="91">
        <f>LOOKUP(biasa2[[#This Row],[NO]],biasa1[NO],biasa1[JUMLAH])</f>
        <v>5</v>
      </c>
      <c r="N1082" s="91" t="str">
        <f>LOOKUP(biasa2[[#This Row],[NO]],biasa1[NO],biasa1[SATUAN])</f>
        <v>240 ls</v>
      </c>
    </row>
    <row r="1083" spans="1:14" ht="20.100000000000001" customHeight="1">
      <c r="A1083" s="87">
        <f>IF(biasa1[[#This Row],[JUMLAH]]&gt;0,COUNT(A$3:$A1082)+1,"")</f>
        <v>1060</v>
      </c>
      <c r="B1083" s="88" t="s">
        <v>1045</v>
      </c>
      <c r="C1083" s="87">
        <f>IF(biasa1[[#This Row],[BARU]]="",biasa1[[#This Row],[JUMLAH AWAL]],biasa1[[#This Row],[BARU]])</f>
        <v>1</v>
      </c>
      <c r="D1083" s="87" t="s">
        <v>174</v>
      </c>
      <c r="E1083" s="87">
        <v>1</v>
      </c>
      <c r="F1083" s="87"/>
      <c r="G10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3" s="90"/>
      <c r="I10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3" s="91">
        <f>LOOKUP(ROW(K1083)-ROWS($K$1:$K$3),biasa1[NO])</f>
        <v>1080</v>
      </c>
      <c r="L1083" s="77" t="str">
        <f>LOOKUP(biasa2[[#This Row],[NO]],biasa1[NO],biasa1[NAMA])</f>
        <v>Isi staples SDI 1215</v>
      </c>
      <c r="M1083" s="91">
        <f>LOOKUP(biasa2[[#This Row],[NO]],biasa1[NO],biasa1[JUMLAH])</f>
        <v>1</v>
      </c>
      <c r="N1083" s="91" t="str">
        <f>LOOKUP(biasa2[[#This Row],[NO]],biasa1[NO],biasa1[SATUAN])</f>
        <v>160 box</v>
      </c>
    </row>
    <row r="1084" spans="1:14" ht="20.100000000000001" customHeight="1">
      <c r="A1084" s="87">
        <f>IF(biasa1[[#This Row],[JUMLAH]]&gt;0,COUNT(A$3:$A1083)+1,"")</f>
        <v>1061</v>
      </c>
      <c r="B1084" s="88" t="s">
        <v>1046</v>
      </c>
      <c r="C1084" s="87">
        <f>IF(biasa1[[#This Row],[BARU]]="",biasa1[[#This Row],[JUMLAH AWAL]],biasa1[[#This Row],[BARU]])</f>
        <v>3</v>
      </c>
      <c r="D1084" s="87" t="s">
        <v>174</v>
      </c>
      <c r="E1084" s="87">
        <v>3</v>
      </c>
      <c r="F1084" s="87"/>
      <c r="G10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4" s="90"/>
      <c r="I10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4" s="91">
        <f>LOOKUP(ROW(K1084)-ROWS($K$1:$K$3),biasa1[NO])</f>
        <v>1081</v>
      </c>
      <c r="L1084" s="77" t="str">
        <f>LOOKUP(biasa2[[#This Row],[NO]],biasa1[NO],biasa1[NAMA])</f>
        <v>Isi staples SDI 1217</v>
      </c>
      <c r="M1084" s="91">
        <f>LOOKUP(biasa2[[#This Row],[NO]],biasa1[NO],biasa1[JUMLAH])</f>
        <v>1</v>
      </c>
      <c r="N1084" s="91" t="str">
        <f>LOOKUP(biasa2[[#This Row],[NO]],biasa1[NO],biasa1[SATUAN])</f>
        <v>160 box</v>
      </c>
    </row>
    <row r="1085" spans="1:14" ht="20.100000000000001" customHeight="1">
      <c r="A1085" s="87">
        <f>IF(biasa1[[#This Row],[JUMLAH]]&gt;0,COUNT(A$3:$A1084)+1,"")</f>
        <v>1062</v>
      </c>
      <c r="B1085" s="88" t="s">
        <v>1047</v>
      </c>
      <c r="C1085" s="87">
        <f>IF(biasa1[[#This Row],[BARU]]="",biasa1[[#This Row],[JUMLAH AWAL]],biasa1[[#This Row],[BARU]])</f>
        <v>3</v>
      </c>
      <c r="D1085" s="87" t="s">
        <v>534</v>
      </c>
      <c r="E1085" s="87">
        <v>3</v>
      </c>
      <c r="F1085" s="87"/>
      <c r="G10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5" s="90"/>
      <c r="I10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5" s="91">
        <f>LOOKUP(ROW(K1085)-ROWS($K$1:$K$3),biasa1[NO])</f>
        <v>1082</v>
      </c>
      <c r="L1085" s="77" t="str">
        <f>LOOKUP(biasa2[[#This Row],[NO]],biasa1[NO],biasa1[NAMA])</f>
        <v>Isi/ Mata Pensil besar C10-0631 666 campur</v>
      </c>
      <c r="M1085" s="91">
        <f>LOOKUP(biasa2[[#This Row],[NO]],biasa1[NO],biasa1[JUMLAH])</f>
        <v>8</v>
      </c>
      <c r="N1085" s="91" t="str">
        <f>LOOKUP(biasa2[[#This Row],[NO]],biasa1[NO],biasa1[SATUAN])</f>
        <v>240 ls</v>
      </c>
    </row>
    <row r="1086" spans="1:14" ht="20.100000000000001" customHeight="1">
      <c r="A1086" s="87">
        <f>IF(biasa1[[#This Row],[JUMLAH]]&gt;0,COUNT(A$3:$A1085)+1,"")</f>
        <v>1063</v>
      </c>
      <c r="B1086" s="88" t="s">
        <v>1048</v>
      </c>
      <c r="C1086" s="87">
        <f>IF(biasa1[[#This Row],[BARU]]="",biasa1[[#This Row],[JUMLAH AWAL]],biasa1[[#This Row],[BARU]])</f>
        <v>1</v>
      </c>
      <c r="D1086" s="87" t="s">
        <v>1049</v>
      </c>
      <c r="E1086" s="87">
        <v>1</v>
      </c>
      <c r="F1086" s="87"/>
      <c r="G10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6" s="90"/>
      <c r="I10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6" s="91">
        <f>LOOKUP(ROW(K1086)-ROWS($K$1:$K$3),biasa1[NO])</f>
        <v>1083</v>
      </c>
      <c r="L1086" s="77" t="str">
        <f>LOOKUP(biasa2[[#This Row],[NO]],biasa1[NO],biasa1[NAMA])</f>
        <v>Isolasi Fancy TBG (50)</v>
      </c>
      <c r="M1086" s="91">
        <f>LOOKUP(biasa2[[#This Row],[NO]],biasa1[NO],biasa1[JUMLAH])</f>
        <v>15</v>
      </c>
      <c r="N1086" s="91" t="str">
        <f>LOOKUP(biasa2[[#This Row],[NO]],biasa1[NO],biasa1[SATUAN])</f>
        <v>60 tabung</v>
      </c>
    </row>
    <row r="1087" spans="1:14" ht="20.100000000000001" customHeight="1">
      <c r="A1087" s="87">
        <f>IF(biasa1[[#This Row],[JUMLAH]]&gt;0,COUNT(A$3:$A1086)+1,"")</f>
        <v>1064</v>
      </c>
      <c r="B1087" s="88" t="s">
        <v>1050</v>
      </c>
      <c r="C1087" s="87">
        <f>IF(biasa1[[#This Row],[BARU]]="",biasa1[[#This Row],[JUMLAH AWAL]],biasa1[[#This Row],[BARU]])</f>
        <v>1</v>
      </c>
      <c r="D1087" s="87" t="s">
        <v>156</v>
      </c>
      <c r="E1087" s="87">
        <v>1</v>
      </c>
      <c r="F1087" s="87"/>
      <c r="G10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7" s="90"/>
      <c r="I10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7" s="91">
        <f>LOOKUP(ROW(K1087)-ROWS($K$1:$K$3),biasa1[NO])</f>
        <v>1084</v>
      </c>
      <c r="L1087" s="77" t="str">
        <f>LOOKUP(biasa2[[#This Row],[NO]],biasa1[NO],biasa1[NAMA])</f>
        <v xml:space="preserve">Isolasi National </v>
      </c>
      <c r="M1087" s="91">
        <f>LOOKUP(biasa2[[#This Row],[NO]],biasa1[NO],biasa1[JUMLAH])</f>
        <v>22</v>
      </c>
      <c r="N1087" s="91" t="str">
        <f>LOOKUP(biasa2[[#This Row],[NO]],biasa1[NO],biasa1[SATUAN])</f>
        <v>120 pc</v>
      </c>
    </row>
    <row r="1088" spans="1:14" ht="20.100000000000001" customHeight="1">
      <c r="A1088" s="87">
        <f>IF(biasa1[[#This Row],[JUMLAH]]&gt;0,COUNT(A$3:$A1087)+1,"")</f>
        <v>1065</v>
      </c>
      <c r="B1088" s="88" t="s">
        <v>1050</v>
      </c>
      <c r="C1088" s="87">
        <f>IF(biasa1[[#This Row],[BARU]]="",biasa1[[#This Row],[JUMLAH AWAL]],biasa1[[#This Row],[BARU]])</f>
        <v>1</v>
      </c>
      <c r="D1088" s="87" t="s">
        <v>1051</v>
      </c>
      <c r="E1088" s="87">
        <v>1</v>
      </c>
      <c r="F1088" s="87"/>
      <c r="G10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8" s="90"/>
      <c r="I10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8" s="91">
        <f>LOOKUP(ROW(K1088)-ROWS($K$1:$K$3),biasa1[NO])</f>
        <v>1085</v>
      </c>
      <c r="L1088" s="77" t="str">
        <f>LOOKUP(biasa2[[#This Row],[NO]],biasa1[NO],biasa1[NAMA])</f>
        <v>Isolasi Tape 1503 A</v>
      </c>
      <c r="M1088" s="91">
        <f>LOOKUP(biasa2[[#This Row],[NO]],biasa1[NO],biasa1[JUMLAH])</f>
        <v>2</v>
      </c>
      <c r="N1088" s="91" t="str">
        <f>LOOKUP(biasa2[[#This Row],[NO]],biasa1[NO],biasa1[SATUAN])</f>
        <v>480 roll</v>
      </c>
    </row>
    <row r="1089" spans="1:14" ht="20.100000000000001" customHeight="1">
      <c r="A1089" s="87">
        <f>IF(biasa1[[#This Row],[JUMLAH]]&gt;0,COUNT(A$3:$A1088)+1,"")</f>
        <v>1066</v>
      </c>
      <c r="B1089" s="88" t="s">
        <v>1052</v>
      </c>
      <c r="C1089" s="87">
        <f>IF(biasa1[[#This Row],[BARU]]="",biasa1[[#This Row],[JUMLAH AWAL]],biasa1[[#This Row],[BARU]])</f>
        <v>2</v>
      </c>
      <c r="D1089" s="87" t="s">
        <v>148</v>
      </c>
      <c r="E1089" s="87">
        <v>2</v>
      </c>
      <c r="F1089" s="87"/>
      <c r="G10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9" s="90"/>
      <c r="I10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9" s="91">
        <f>LOOKUP(ROW(K1089)-ROWS($K$1:$K$3),biasa1[NO])</f>
        <v>1086</v>
      </c>
      <c r="L1089" s="77" t="str">
        <f>LOOKUP(biasa2[[#This Row],[NO]],biasa1[NO],biasa1[NAMA])</f>
        <v>Isolasi tape B (1,5) glitter</v>
      </c>
      <c r="M1089" s="91">
        <f>LOOKUP(biasa2[[#This Row],[NO]],biasa1[NO],biasa1[JUMLAH])</f>
        <v>14</v>
      </c>
      <c r="N1089" s="91">
        <f>LOOKUP(biasa2[[#This Row],[NO]],biasa1[NO],biasa1[SATUAN])</f>
        <v>200</v>
      </c>
    </row>
    <row r="1090" spans="1:14" ht="20.100000000000001" customHeight="1">
      <c r="A1090" s="87">
        <f>IF(biasa1[[#This Row],[JUMLAH]]&gt;0,COUNT(A$3:$A1089)+1,"")</f>
        <v>1067</v>
      </c>
      <c r="B1090" s="88" t="s">
        <v>1053</v>
      </c>
      <c r="C1090" s="87">
        <f>IF(biasa1[[#This Row],[BARU]]="",biasa1[[#This Row],[JUMLAH AWAL]],biasa1[[#This Row],[BARU]])</f>
        <v>2</v>
      </c>
      <c r="D1090" s="87" t="s">
        <v>117</v>
      </c>
      <c r="E1090" s="87">
        <v>2</v>
      </c>
      <c r="F1090" s="87"/>
      <c r="G10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0" s="90"/>
      <c r="I10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0" s="91">
        <f>LOOKUP(ROW(K1090)-ROWS($K$1:$K$3),biasa1[NO])</f>
        <v>1087</v>
      </c>
      <c r="L1090" s="77" t="str">
        <f>LOOKUP(biasa2[[#This Row],[NO]],biasa1[NO],biasa1[NAMA])</f>
        <v>Isolasi tape C (1,2) Hologram</v>
      </c>
      <c r="M1090" s="91">
        <f>LOOKUP(biasa2[[#This Row],[NO]],biasa1[NO],biasa1[JUMLAH])</f>
        <v>4</v>
      </c>
      <c r="N1090" s="91">
        <f>LOOKUP(biasa2[[#This Row],[NO]],biasa1[NO],biasa1[SATUAN])</f>
        <v>200</v>
      </c>
    </row>
    <row r="1091" spans="1:14" ht="20.100000000000001" customHeight="1">
      <c r="A1091" s="87">
        <f>IF(biasa1[[#This Row],[JUMLAH]]&gt;0,COUNT(A$3:$A1090)+1,"")</f>
        <v>1068</v>
      </c>
      <c r="B1091" s="88" t="s">
        <v>1054</v>
      </c>
      <c r="C1091" s="87">
        <f>IF(biasa1[[#This Row],[BARU]]="",biasa1[[#This Row],[JUMLAH AWAL]],biasa1[[#This Row],[BARU]])</f>
        <v>4</v>
      </c>
      <c r="D1091" s="87" t="s">
        <v>441</v>
      </c>
      <c r="E1091" s="87">
        <v>4</v>
      </c>
      <c r="F1091" s="87"/>
      <c r="G10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1" s="90"/>
      <c r="I10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1" s="91">
        <f>LOOKUP(ROW(K1091)-ROWS($K$1:$K$3),biasa1[NO])</f>
        <v>1088</v>
      </c>
      <c r="L1091" s="77" t="str">
        <f>LOOKUP(biasa2[[#This Row],[NO]],biasa1[NO],biasa1[NAMA])</f>
        <v>Isolasi TZ ATOi</v>
      </c>
      <c r="M1091" s="91">
        <f>LOOKUP(biasa2[[#This Row],[NO]],biasa1[NO],biasa1[JUMLAH])</f>
        <v>9</v>
      </c>
      <c r="N1091" s="91">
        <f>LOOKUP(biasa2[[#This Row],[NO]],biasa1[NO],biasa1[SATUAN])</f>
        <v>200</v>
      </c>
    </row>
    <row r="1092" spans="1:14" ht="20.100000000000001" customHeight="1">
      <c r="A1092" s="87">
        <f>IF(biasa1[[#This Row],[JUMLAH]]&gt;0,COUNT(A$3:$A1091)+1,"")</f>
        <v>1069</v>
      </c>
      <c r="B1092" s="88" t="s">
        <v>1055</v>
      </c>
      <c r="C1092" s="87">
        <f>IF(biasa1[[#This Row],[BARU]]="",biasa1[[#This Row],[JUMLAH AWAL]],biasa1[[#This Row],[BARU]])</f>
        <v>2</v>
      </c>
      <c r="D1092" s="87" t="s">
        <v>1056</v>
      </c>
      <c r="E1092" s="87">
        <v>2</v>
      </c>
      <c r="F1092" s="87"/>
      <c r="G10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2" s="90"/>
      <c r="I10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2" s="91">
        <f>LOOKUP(ROW(K1092)-ROWS($K$1:$K$3),biasa1[NO])</f>
        <v>1089</v>
      </c>
      <c r="L1092" s="77" t="str">
        <f>LOOKUP(biasa2[[#This Row],[NO]],biasa1[NO],biasa1[NAMA])</f>
        <v>Jangka 4001 jos</v>
      </c>
      <c r="M1092" s="91">
        <f>LOOKUP(biasa2[[#This Row],[NO]],biasa1[NO],biasa1[JUMLAH])</f>
        <v>7</v>
      </c>
      <c r="N1092" s="91" t="str">
        <f>LOOKUP(biasa2[[#This Row],[NO]],biasa1[NO],biasa1[SATUAN])</f>
        <v>24 ls</v>
      </c>
    </row>
    <row r="1093" spans="1:14" ht="20.100000000000001" customHeight="1">
      <c r="A1093" s="87">
        <f>IF(biasa1[[#This Row],[JUMLAH]]&gt;0,COUNT(A$3:$A1092)+1,"")</f>
        <v>1070</v>
      </c>
      <c r="B1093" s="88" t="s">
        <v>1057</v>
      </c>
      <c r="C1093" s="87">
        <f>IF(biasa1[[#This Row],[BARU]]="",biasa1[[#This Row],[JUMLAH AWAL]],biasa1[[#This Row],[BARU]])</f>
        <v>2</v>
      </c>
      <c r="D1093" s="87" t="s">
        <v>1058</v>
      </c>
      <c r="E1093" s="87">
        <v>2</v>
      </c>
      <c r="F1093" s="87"/>
      <c r="G10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3" s="90"/>
      <c r="I10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3" s="91">
        <f>LOOKUP(ROW(K1093)-ROWS($K$1:$K$3),biasa1[NO])</f>
        <v>1090</v>
      </c>
      <c r="L1093" s="77" t="str">
        <f>LOOKUP(biasa2[[#This Row],[NO]],biasa1[NO],biasa1[NAMA])</f>
        <v>Jangka 5001 (J 0363)</v>
      </c>
      <c r="M1093" s="91">
        <f>LOOKUP(biasa2[[#This Row],[NO]],biasa1[NO],biasa1[JUMLAH])</f>
        <v>4</v>
      </c>
      <c r="N1093" s="91" t="str">
        <f>LOOKUP(biasa2[[#This Row],[NO]],biasa1[NO],biasa1[SATUAN])</f>
        <v>24 ls</v>
      </c>
    </row>
    <row r="1094" spans="1:14" ht="20.100000000000001" customHeight="1">
      <c r="A1094" s="87">
        <f>IF(biasa1[[#This Row],[JUMLAH]]&gt;0,COUNT(A$3:$A1093)+1,"")</f>
        <v>1071</v>
      </c>
      <c r="B1094" s="88" t="s">
        <v>1059</v>
      </c>
      <c r="C1094" s="87">
        <f>IF(biasa1[[#This Row],[BARU]]="",biasa1[[#This Row],[JUMLAH AWAL]],biasa1[[#This Row],[BARU]])</f>
        <v>1</v>
      </c>
      <c r="D1094" s="87" t="s">
        <v>450</v>
      </c>
      <c r="E1094" s="87">
        <v>1</v>
      </c>
      <c r="F1094" s="87"/>
      <c r="G10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4" s="90"/>
      <c r="I10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4" s="91">
        <f>LOOKUP(ROW(K1094)-ROWS($K$1:$K$3),biasa1[NO])</f>
        <v>1091</v>
      </c>
      <c r="L1094" s="77" t="str">
        <f>LOOKUP(biasa2[[#This Row],[NO]],biasa1[NO],biasa1[NAMA])</f>
        <v>Jangka A5 3328 Fancy</v>
      </c>
      <c r="M1094" s="91">
        <f>LOOKUP(biasa2[[#This Row],[NO]],biasa1[NO],biasa1[JUMLAH])</f>
        <v>11</v>
      </c>
      <c r="N1094" s="91" t="str">
        <f>LOOKUP(biasa2[[#This Row],[NO]],biasa1[NO],biasa1[SATUAN])</f>
        <v>24 ls</v>
      </c>
    </row>
    <row r="1095" spans="1:14" ht="20.100000000000001" customHeight="1">
      <c r="A1095" s="87">
        <f>IF(biasa1[[#This Row],[JUMLAH]]&gt;0,COUNT(A$3:$A1094)+1,"")</f>
        <v>1072</v>
      </c>
      <c r="B1095" s="88" t="s">
        <v>1060</v>
      </c>
      <c r="C1095" s="87">
        <f>IF(biasa1[[#This Row],[BARU]]="",biasa1[[#This Row],[JUMLAH AWAL]],biasa1[[#This Row],[BARU]])</f>
        <v>1</v>
      </c>
      <c r="D1095" s="87" t="s">
        <v>1061</v>
      </c>
      <c r="E1095" s="87">
        <v>1</v>
      </c>
      <c r="F1095" s="87"/>
      <c r="G10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5" s="90"/>
      <c r="I10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5" s="91">
        <f>LOOKUP(ROW(K1095)-ROWS($K$1:$K$3),biasa1[NO])</f>
        <v>1092</v>
      </c>
      <c r="L1095" s="77" t="str">
        <f>LOOKUP(biasa2[[#This Row],[NO]],biasa1[NO],biasa1[NAMA])</f>
        <v>Jangka Besi 4001 Bofa</v>
      </c>
      <c r="M1095" s="91">
        <f>LOOKUP(biasa2[[#This Row],[NO]],biasa1[NO],biasa1[JUMLAH])</f>
        <v>11</v>
      </c>
      <c r="N1095" s="91" t="str">
        <f>LOOKUP(biasa2[[#This Row],[NO]],biasa1[NO],biasa1[SATUAN])</f>
        <v>20 ls</v>
      </c>
    </row>
    <row r="1096" spans="1:14" ht="20.100000000000001" customHeight="1">
      <c r="A1096" s="87">
        <f>IF(biasa1[[#This Row],[JUMLAH]]&gt;0,COUNT(A$3:$A1095)+1,"")</f>
        <v>1073</v>
      </c>
      <c r="B1096" s="88" t="s">
        <v>1062</v>
      </c>
      <c r="C1096" s="87">
        <f>IF(biasa1[[#This Row],[BARU]]="",biasa1[[#This Row],[JUMLAH AWAL]],biasa1[[#This Row],[BARU]])</f>
        <v>15</v>
      </c>
      <c r="D1096" s="87" t="s">
        <v>1039</v>
      </c>
      <c r="E1096" s="87">
        <v>15</v>
      </c>
      <c r="F1096" s="87"/>
      <c r="G10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6" s="90"/>
      <c r="I10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6" s="91">
        <f>LOOKUP(ROW(K1096)-ROWS($K$1:$K$3),biasa1[NO])</f>
        <v>1093</v>
      </c>
      <c r="L1096" s="77" t="str">
        <f>LOOKUP(biasa2[[#This Row],[NO]],biasa1[NO],biasa1[NAMA])</f>
        <v>Jangka GM 8186</v>
      </c>
      <c r="M1096" s="91">
        <f>LOOKUP(biasa2[[#This Row],[NO]],biasa1[NO],biasa1[JUMLAH])</f>
        <v>4</v>
      </c>
      <c r="N1096" s="91" t="str">
        <f>LOOKUP(biasa2[[#This Row],[NO]],biasa1[NO],biasa1[SATUAN])</f>
        <v>48 ls</v>
      </c>
    </row>
    <row r="1097" spans="1:14" ht="20.100000000000001" customHeight="1">
      <c r="A1097" s="87">
        <f>IF(biasa1[[#This Row],[JUMLAH]]&gt;0,COUNT(A$3:$A1096)+1,"")</f>
        <v>1074</v>
      </c>
      <c r="B1097" s="88" t="s">
        <v>1063</v>
      </c>
      <c r="C1097" s="87">
        <f>IF(biasa1[[#This Row],[BARU]]="",biasa1[[#This Row],[JUMLAH AWAL]],biasa1[[#This Row],[BARU]])</f>
        <v>6</v>
      </c>
      <c r="D1097" s="87" t="s">
        <v>1039</v>
      </c>
      <c r="E1097" s="87">
        <v>6</v>
      </c>
      <c r="F1097" s="87"/>
      <c r="G10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7" s="90"/>
      <c r="I10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7" s="91">
        <f>LOOKUP(ROW(K1097)-ROWS($K$1:$K$3),biasa1[NO])</f>
        <v>1094</v>
      </c>
      <c r="L1097" s="77" t="str">
        <f>LOOKUP(biasa2[[#This Row],[NO]],biasa1[NO],biasa1[NAMA])</f>
        <v>Jangka MT 2506</v>
      </c>
      <c r="M1097" s="91">
        <f>LOOKUP(biasa2[[#This Row],[NO]],biasa1[NO],biasa1[JUMLAH])</f>
        <v>7</v>
      </c>
      <c r="N1097" s="91" t="str">
        <f>LOOKUP(biasa2[[#This Row],[NO]],biasa1[NO],biasa1[SATUAN])</f>
        <v>24 ls</v>
      </c>
    </row>
    <row r="1098" spans="1:14" ht="20.100000000000001" customHeight="1">
      <c r="A1098" s="87">
        <f>IF(biasa1[[#This Row],[JUMLAH]]&gt;0,COUNT(A$3:$A1097)+1,"")</f>
        <v>1075</v>
      </c>
      <c r="B1098" s="88" t="s">
        <v>1064</v>
      </c>
      <c r="C1098" s="87">
        <f>IF(biasa1[[#This Row],[BARU]]="",biasa1[[#This Row],[JUMLAH AWAL]],biasa1[[#This Row],[BARU]])</f>
        <v>3</v>
      </c>
      <c r="D1098" s="87" t="s">
        <v>441</v>
      </c>
      <c r="E1098" s="87">
        <v>3</v>
      </c>
      <c r="F1098" s="87"/>
      <c r="G10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8" s="90"/>
      <c r="I10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8" s="91">
        <f>LOOKUP(ROW(K1098)-ROWS($K$1:$K$3),biasa1[NO])</f>
        <v>1095</v>
      </c>
      <c r="L1098" s="77" t="str">
        <f>LOOKUP(biasa2[[#This Row],[NO]],biasa1[NO],biasa1[NAMA])</f>
        <v>Jangka starmon</v>
      </c>
      <c r="M1098" s="91">
        <f>LOOKUP(biasa2[[#This Row],[NO]],biasa1[NO],biasa1[JUMLAH])</f>
        <v>20</v>
      </c>
      <c r="N1098" s="91" t="str">
        <f>LOOKUP(biasa2[[#This Row],[NO]],biasa1[NO],biasa1[SATUAN])</f>
        <v>24 ls</v>
      </c>
    </row>
    <row r="1099" spans="1:14" ht="20.100000000000001" customHeight="1">
      <c r="A1099" s="87">
        <f>IF(biasa1[[#This Row],[JUMLAH]]&gt;0,COUNT(A$3:$A1098)+1,"")</f>
        <v>1076</v>
      </c>
      <c r="B1099" s="88" t="s">
        <v>1065</v>
      </c>
      <c r="C1099" s="87">
        <f>IF(biasa1[[#This Row],[BARU]]="",biasa1[[#This Row],[JUMLAH AWAL]],biasa1[[#This Row],[BARU]])</f>
        <v>2</v>
      </c>
      <c r="D1099" s="87" t="s">
        <v>1066</v>
      </c>
      <c r="E1099" s="87">
        <v>2</v>
      </c>
      <c r="F1099" s="87"/>
      <c r="G10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9" s="90"/>
      <c r="I10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9" s="91">
        <f>LOOKUP(ROW(K1099)-ROWS($K$1:$K$3),biasa1[NO])</f>
        <v>1096</v>
      </c>
      <c r="L1099" s="77" t="str">
        <f>LOOKUP(biasa2[[#This Row],[NO]],biasa1[NO],biasa1[NAMA])</f>
        <v>Jangka V90</v>
      </c>
      <c r="M1099" s="91">
        <f>LOOKUP(biasa2[[#This Row],[NO]],biasa1[NO],biasa1[JUMLAH])</f>
        <v>12</v>
      </c>
      <c r="N1099" s="91" t="str">
        <f>LOOKUP(biasa2[[#This Row],[NO]],biasa1[NO],biasa1[SATUAN])</f>
        <v>24 ls</v>
      </c>
    </row>
    <row r="1100" spans="1:14" ht="20.100000000000001" customHeight="1">
      <c r="A1100" s="87">
        <f>IF(biasa1[[#This Row],[JUMLAH]]&gt;0,COUNT(A$3:$A1099)+1,"")</f>
        <v>1077</v>
      </c>
      <c r="B1100" s="88" t="s">
        <v>1067</v>
      </c>
      <c r="C1100" s="87">
        <f>IF(biasa1[[#This Row],[BARU]]="",biasa1[[#This Row],[JUMLAH AWAL]],biasa1[[#This Row],[BARU]])</f>
        <v>3</v>
      </c>
      <c r="D1100" s="87" t="s">
        <v>151</v>
      </c>
      <c r="E1100" s="87">
        <v>3</v>
      </c>
      <c r="F1100" s="87"/>
      <c r="G11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0" s="90"/>
      <c r="I11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0" s="91">
        <f>LOOKUP(ROW(K1100)-ROWS($K$1:$K$3),biasa1[NO])</f>
        <v>1097</v>
      </c>
      <c r="L1100" s="77" t="str">
        <f>LOOKUP(biasa2[[#This Row],[NO]],biasa1[NO],biasa1[NAMA])</f>
        <v>Jangka XB5 5001A</v>
      </c>
      <c r="M1100" s="91">
        <f>LOOKUP(biasa2[[#This Row],[NO]],biasa1[NO],biasa1[JUMLAH])</f>
        <v>2</v>
      </c>
      <c r="N1100" s="91" t="str">
        <f>LOOKUP(biasa2[[#This Row],[NO]],biasa1[NO],biasa1[SATUAN])</f>
        <v>24 ls</v>
      </c>
    </row>
    <row r="1101" spans="1:14" ht="20.100000000000001" customHeight="1">
      <c r="A1101" s="87">
        <f>IF(biasa1[[#This Row],[JUMLAH]]&gt;0,COUNT(A$3:$A1100)+1,"")</f>
        <v>1078</v>
      </c>
      <c r="B1101" s="88" t="s">
        <v>1068</v>
      </c>
      <c r="C1101" s="87">
        <f>IF(biasa1[[#This Row],[BARU]]="",biasa1[[#This Row],[JUMLAH AWAL]],biasa1[[#This Row],[BARU]])</f>
        <v>3</v>
      </c>
      <c r="D1101" s="87" t="s">
        <v>151</v>
      </c>
      <c r="E1101" s="87">
        <v>3</v>
      </c>
      <c r="F1101" s="87"/>
      <c r="G11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1" s="90"/>
      <c r="I11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1" s="91">
        <f>LOOKUP(ROW(K1101)-ROWS($K$1:$K$3),biasa1[NO])</f>
        <v>1098</v>
      </c>
      <c r="L1101" s="77" t="str">
        <f>LOOKUP(biasa2[[#This Row],[NO]],biasa1[NO],biasa1[NAMA])</f>
        <v>Jarum dos merah no 1</v>
      </c>
      <c r="M1101" s="91">
        <f>LOOKUP(biasa2[[#This Row],[NO]],biasa1[NO],biasa1[JUMLAH])</f>
        <v>1</v>
      </c>
      <c r="N1101" s="91" t="str">
        <f>LOOKUP(biasa2[[#This Row],[NO]],biasa1[NO],biasa1[SATUAN])</f>
        <v>400 dos</v>
      </c>
    </row>
    <row r="1102" spans="1:14" ht="20.100000000000001" customHeight="1">
      <c r="A1102" s="87">
        <f>IF(biasa1[[#This Row],[JUMLAH]]&gt;0,COUNT(A$3:$A1101)+1,"")</f>
        <v>1079</v>
      </c>
      <c r="B1102" s="88" t="s">
        <v>1069</v>
      </c>
      <c r="C1102" s="87">
        <f>IF(biasa1[[#This Row],[BARU]]="",biasa1[[#This Row],[JUMLAH AWAL]],biasa1[[#This Row],[BARU]])</f>
        <v>5</v>
      </c>
      <c r="D1102" s="87" t="s">
        <v>441</v>
      </c>
      <c r="E1102" s="87">
        <v>5</v>
      </c>
      <c r="F1102" s="87"/>
      <c r="G11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2" s="90"/>
      <c r="I11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2" s="91">
        <f>LOOKUP(ROW(K1102)-ROWS($K$1:$K$3),biasa1[NO])</f>
        <v>1099</v>
      </c>
      <c r="L1102" s="77" t="str">
        <f>LOOKUP(biasa2[[#This Row],[NO]],biasa1[NO],biasa1[NAMA])</f>
        <v>Jarum hijab GP 50 (24)</v>
      </c>
      <c r="M1102" s="91">
        <f>LOOKUP(biasa2[[#This Row],[NO]],biasa1[NO],biasa1[JUMLAH])</f>
        <v>1</v>
      </c>
      <c r="N1102" s="91" t="str">
        <f>LOOKUP(biasa2[[#This Row],[NO]],biasa1[NO],biasa1[SATUAN])</f>
        <v>150 box</v>
      </c>
    </row>
    <row r="1103" spans="1:14" ht="20.100000000000001" customHeight="1">
      <c r="A1103" s="87">
        <f>IF(biasa1[[#This Row],[JUMLAH]]&gt;0,COUNT(A$3:$A1102)+1,"")</f>
        <v>1080</v>
      </c>
      <c r="B1103" s="88" t="s">
        <v>1070</v>
      </c>
      <c r="C1103" s="87">
        <f>IF(biasa1[[#This Row],[BARU]]="",biasa1[[#This Row],[JUMLAH AWAL]],biasa1[[#This Row],[BARU]])</f>
        <v>1</v>
      </c>
      <c r="D1103" s="87" t="s">
        <v>1071</v>
      </c>
      <c r="E1103" s="87">
        <v>1</v>
      </c>
      <c r="F1103" s="87"/>
      <c r="G11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3" s="90"/>
      <c r="I11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3" s="91">
        <f>LOOKUP(ROW(K1103)-ROWS($K$1:$K$3),biasa1[NO])</f>
        <v>1100</v>
      </c>
      <c r="L1103" s="77" t="str">
        <f>LOOKUP(biasa2[[#This Row],[NO]],biasa1[NO],biasa1[NAMA])</f>
        <v>Jarum jahit 902</v>
      </c>
      <c r="M1103" s="91">
        <f>LOOKUP(biasa2[[#This Row],[NO]],biasa1[NO],biasa1[JUMLAH])</f>
        <v>2</v>
      </c>
      <c r="N1103" s="91" t="str">
        <f>LOOKUP(biasa2[[#This Row],[NO]],biasa1[NO],biasa1[SATUAN])</f>
        <v>60 box</v>
      </c>
    </row>
    <row r="1104" spans="1:14" ht="20.100000000000001" customHeight="1">
      <c r="A1104" s="87">
        <f>IF(biasa1[[#This Row],[JUMLAH]]&gt;0,COUNT(A$3:$A1103)+1,"")</f>
        <v>1081</v>
      </c>
      <c r="B1104" s="88" t="s">
        <v>1072</v>
      </c>
      <c r="C1104" s="87">
        <f>IF(biasa1[[#This Row],[BARU]]="",biasa1[[#This Row],[JUMLAH AWAL]],biasa1[[#This Row],[BARU]])</f>
        <v>1</v>
      </c>
      <c r="D1104" s="87" t="s">
        <v>1071</v>
      </c>
      <c r="E1104" s="87">
        <v>1</v>
      </c>
      <c r="F1104" s="87"/>
      <c r="G11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4" s="90"/>
      <c r="I11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4" s="91">
        <f>LOOKUP(ROW(K1104)-ROWS($K$1:$K$3),biasa1[NO])</f>
        <v>1101</v>
      </c>
      <c r="L1104" s="77" t="str">
        <f>LOOKUP(biasa2[[#This Row],[NO]],biasa1[NO],biasa1[NAMA])</f>
        <v>Jarum monte besar</v>
      </c>
      <c r="M1104" s="91">
        <f>LOOKUP(biasa2[[#This Row],[NO]],biasa1[NO],biasa1[JUMLAH])</f>
        <v>1</v>
      </c>
      <c r="N1104" s="91" t="str">
        <f>LOOKUP(biasa2[[#This Row],[NO]],biasa1[NO],biasa1[SATUAN])</f>
        <v>1440 pc</v>
      </c>
    </row>
    <row r="1105" spans="1:14" ht="20.100000000000001" customHeight="1">
      <c r="A1105" s="87">
        <f>IF(biasa1[[#This Row],[JUMLAH]]&gt;0,COUNT(A$3:$A1104)+1,"")</f>
        <v>1082</v>
      </c>
      <c r="B1105" s="88" t="s">
        <v>1073</v>
      </c>
      <c r="C1105" s="87">
        <f>IF(biasa1[[#This Row],[BARU]]="",biasa1[[#This Row],[JUMLAH AWAL]],biasa1[[#This Row],[BARU]])</f>
        <v>8</v>
      </c>
      <c r="D1105" s="87" t="s">
        <v>441</v>
      </c>
      <c r="E1105" s="87">
        <v>8</v>
      </c>
      <c r="F1105" s="87"/>
      <c r="G11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5" s="90"/>
      <c r="I11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5" s="91">
        <f>LOOKUP(ROW(K1105)-ROWS($K$1:$K$3),biasa1[NO])</f>
        <v>1102</v>
      </c>
      <c r="L1105" s="77" t="str">
        <f>LOOKUP(biasa2[[#This Row],[NO]],biasa1[NO],biasa1[NAMA])</f>
        <v>Jarum pentol JJ 40</v>
      </c>
      <c r="M1105" s="91">
        <f>LOOKUP(biasa2[[#This Row],[NO]],biasa1[NO],biasa1[JUMLAH])</f>
        <v>19</v>
      </c>
      <c r="N1105" s="91" t="str">
        <f>LOOKUP(biasa2[[#This Row],[NO]],biasa1[NO],biasa1[SATUAN])</f>
        <v>120 ls</v>
      </c>
    </row>
    <row r="1106" spans="1:14" ht="20.100000000000001" customHeight="1">
      <c r="A1106" s="87">
        <f>IF(biasa1[[#This Row],[JUMLAH]]&gt;0,COUNT(A$3:$A1105)+1,"")</f>
        <v>1083</v>
      </c>
      <c r="B1106" s="88" t="s">
        <v>1074</v>
      </c>
      <c r="C1106" s="87">
        <f>IF(biasa1[[#This Row],[BARU]]="",biasa1[[#This Row],[JUMLAH AWAL]],biasa1[[#This Row],[BARU]])</f>
        <v>15</v>
      </c>
      <c r="D1106" s="87" t="s">
        <v>1075</v>
      </c>
      <c r="E1106" s="87">
        <v>15</v>
      </c>
      <c r="F1106" s="87"/>
      <c r="G11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6" s="90"/>
      <c r="I11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6" s="91">
        <f>LOOKUP(ROW(K1106)-ROWS($K$1:$K$3),biasa1[NO])</f>
        <v>1103</v>
      </c>
      <c r="L1106" s="77" t="str">
        <f>LOOKUP(biasa2[[#This Row],[NO]],biasa1[NO],biasa1[NAMA])</f>
        <v>Jarum pentul</v>
      </c>
      <c r="M1106" s="91">
        <f>LOOKUP(biasa2[[#This Row],[NO]],biasa1[NO],biasa1[JUMLAH])</f>
        <v>3</v>
      </c>
      <c r="N1106" s="91">
        <f>LOOKUP(biasa2[[#This Row],[NO]],biasa1[NO],biasa1[SATUAN])</f>
        <v>1000</v>
      </c>
    </row>
    <row r="1107" spans="1:14" ht="20.100000000000001" customHeight="1">
      <c r="A1107" s="87">
        <f>IF(biasa1[[#This Row],[JUMLAH]]&gt;0,COUNT(A$3:$A1106)+1,"")</f>
        <v>1084</v>
      </c>
      <c r="B1107" s="88" t="s">
        <v>1076</v>
      </c>
      <c r="C1107" s="87">
        <f>IF(biasa1[[#This Row],[BARU]]="",biasa1[[#This Row],[JUMLAH AWAL]],biasa1[[#This Row],[BARU]])</f>
        <v>22</v>
      </c>
      <c r="D1107" s="87" t="s">
        <v>188</v>
      </c>
      <c r="E1107" s="87">
        <v>22</v>
      </c>
      <c r="F1107" s="87"/>
      <c r="G11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7" s="90"/>
      <c r="I11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7" s="91">
        <f>LOOKUP(ROW(K1107)-ROWS($K$1:$K$3),biasa1[NO])</f>
        <v>1104</v>
      </c>
      <c r="L1107" s="77" t="str">
        <f>LOOKUP(biasa2[[#This Row],[NO]],biasa1[NO],biasa1[NAMA])</f>
        <v>Jas Hujan poncho B 201</v>
      </c>
      <c r="M1107" s="91">
        <f>LOOKUP(biasa2[[#This Row],[NO]],biasa1[NO],biasa1[JUMLAH])</f>
        <v>7</v>
      </c>
      <c r="N1107" s="91">
        <f>LOOKUP(biasa2[[#This Row],[NO]],biasa1[NO],biasa1[SATUAN])</f>
        <v>100</v>
      </c>
    </row>
    <row r="1108" spans="1:14" ht="20.100000000000001" customHeight="1">
      <c r="A1108" s="87">
        <f>IF(biasa1[[#This Row],[JUMLAH]]&gt;0,COUNT(A$3:$A1107)+1,"")</f>
        <v>1085</v>
      </c>
      <c r="B1108" s="88" t="s">
        <v>1077</v>
      </c>
      <c r="C1108" s="87">
        <f>IF(biasa1[[#This Row],[BARU]]="",biasa1[[#This Row],[JUMLAH AWAL]],biasa1[[#This Row],[BARU]])</f>
        <v>2</v>
      </c>
      <c r="D1108" s="87" t="s">
        <v>1078</v>
      </c>
      <c r="E1108" s="87">
        <v>2</v>
      </c>
      <c r="F1108" s="87"/>
      <c r="G11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8" s="90"/>
      <c r="I11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8" s="91">
        <f>LOOKUP(ROW(K1108)-ROWS($K$1:$K$3),biasa1[NO])</f>
        <v>1105</v>
      </c>
      <c r="L1108" s="77" t="str">
        <f>LOOKUP(biasa2[[#This Row],[NO]],biasa1[NO],biasa1[NAMA])</f>
        <v>Jepitan Enter Jep 107 (ETJ)</v>
      </c>
      <c r="M1108" s="91">
        <f>LOOKUP(biasa2[[#This Row],[NO]],biasa1[NO],biasa1[JUMLAH])</f>
        <v>8</v>
      </c>
      <c r="N1108" s="91">
        <f>LOOKUP(biasa2[[#This Row],[NO]],biasa1[NO],biasa1[SATUAN])</f>
        <v>10000</v>
      </c>
    </row>
    <row r="1109" spans="1:14" ht="20.100000000000001" customHeight="1">
      <c r="A1109" s="87">
        <f>IF(biasa1[[#This Row],[JUMLAH]]&gt;0,COUNT(A$3:$A1108)+1,"")</f>
        <v>1086</v>
      </c>
      <c r="B1109" s="88" t="s">
        <v>1079</v>
      </c>
      <c r="C1109" s="87">
        <f>IF(biasa1[[#This Row],[BARU]]="",biasa1[[#This Row],[JUMLAH AWAL]],biasa1[[#This Row],[BARU]])</f>
        <v>14</v>
      </c>
      <c r="D1109" s="87">
        <v>200</v>
      </c>
      <c r="E1109" s="87">
        <v>14</v>
      </c>
      <c r="F1109" s="87"/>
      <c r="G11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9" s="90"/>
      <c r="I11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9" s="91">
        <f>LOOKUP(ROW(K1109)-ROWS($K$1:$K$3),biasa1[NO])</f>
        <v>1106</v>
      </c>
      <c r="L1109" s="77" t="str">
        <f>LOOKUP(biasa2[[#This Row],[NO]],biasa1[NO],biasa1[NAMA])</f>
        <v>Jepitan Saja</v>
      </c>
      <c r="M1109" s="91">
        <f>LOOKUP(biasa2[[#This Row],[NO]],biasa1[NO],biasa1[JUMLAH])</f>
        <v>40</v>
      </c>
      <c r="N1109" s="91" t="str">
        <f>LOOKUP(biasa2[[#This Row],[NO]],biasa1[NO],biasa1[SATUAN])</f>
        <v>10.000 pc</v>
      </c>
    </row>
    <row r="1110" spans="1:14" ht="20.100000000000001" customHeight="1">
      <c r="A1110" s="87">
        <f>IF(biasa1[[#This Row],[JUMLAH]]&gt;0,COUNT(A$3:$A1109)+1,"")</f>
        <v>1087</v>
      </c>
      <c r="B1110" s="88" t="s">
        <v>1080</v>
      </c>
      <c r="C1110" s="87">
        <f>IF(biasa1[[#This Row],[BARU]]="",biasa1[[#This Row],[JUMLAH AWAL]],biasa1[[#This Row],[BARU]])</f>
        <v>4</v>
      </c>
      <c r="D1110" s="87">
        <v>200</v>
      </c>
      <c r="E1110" s="87">
        <v>4</v>
      </c>
      <c r="F1110" s="87"/>
      <c r="G11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0" s="90"/>
      <c r="I11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0" s="91">
        <f>LOOKUP(ROW(K1110)-ROWS($K$1:$K$3),biasa1[NO])</f>
        <v>1107</v>
      </c>
      <c r="L1110" s="77" t="str">
        <f>LOOKUP(biasa2[[#This Row],[NO]],biasa1[NO],biasa1[NAMA])</f>
        <v>K Lipat alfa 12x12 origami Fluorescent</v>
      </c>
      <c r="M1110" s="91">
        <f>LOOKUP(biasa2[[#This Row],[NO]],biasa1[NO],biasa1[JUMLAH])</f>
        <v>3</v>
      </c>
      <c r="N1110" s="91">
        <f>LOOKUP(biasa2[[#This Row],[NO]],biasa1[NO],biasa1[SATUAN])</f>
        <v>1200</v>
      </c>
    </row>
    <row r="1111" spans="1:14" ht="20.100000000000001" customHeight="1">
      <c r="A1111" s="87">
        <f>IF(biasa1[[#This Row],[JUMLAH]]&gt;0,COUNT(A$3:$A1110)+1,"")</f>
        <v>1088</v>
      </c>
      <c r="B1111" s="88" t="s">
        <v>1081</v>
      </c>
      <c r="C1111" s="87">
        <f>IF(biasa1[[#This Row],[BARU]]="",biasa1[[#This Row],[JUMLAH AWAL]],biasa1[[#This Row],[BARU]])</f>
        <v>9</v>
      </c>
      <c r="D1111" s="87">
        <v>200</v>
      </c>
      <c r="E1111" s="87">
        <v>9</v>
      </c>
      <c r="F1111" s="87"/>
      <c r="G11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1" s="90"/>
      <c r="I11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1" s="91">
        <f>LOOKUP(ROW(K1111)-ROWS($K$1:$K$3),biasa1[NO])</f>
        <v>1108</v>
      </c>
      <c r="L1111" s="77" t="str">
        <f>LOOKUP(biasa2[[#This Row],[NO]],biasa1[NO],biasa1[NAMA])</f>
        <v>K Lipat origami C 037</v>
      </c>
      <c r="M1111" s="91">
        <f>LOOKUP(biasa2[[#This Row],[NO]],biasa1[NO],biasa1[JUMLAH])</f>
        <v>10</v>
      </c>
      <c r="N1111" s="91">
        <f>LOOKUP(biasa2[[#This Row],[NO]],biasa1[NO],biasa1[SATUAN])</f>
        <v>600</v>
      </c>
    </row>
    <row r="1112" spans="1:14" ht="20.100000000000001" customHeight="1">
      <c r="A1112" s="87">
        <f>IF(biasa1[[#This Row],[JUMLAH]]&gt;0,COUNT(A$3:$A1111)+1,"")</f>
        <v>1089</v>
      </c>
      <c r="B1112" s="88" t="s">
        <v>1082</v>
      </c>
      <c r="C1112" s="87">
        <f>IF(biasa1[[#This Row],[BARU]]="",biasa1[[#This Row],[JUMLAH AWAL]],biasa1[[#This Row],[BARU]])</f>
        <v>7</v>
      </c>
      <c r="D1112" s="87" t="s">
        <v>3</v>
      </c>
      <c r="E1112" s="87">
        <v>7</v>
      </c>
      <c r="F1112" s="87"/>
      <c r="G11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2" s="90"/>
      <c r="I11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2" s="91">
        <f>LOOKUP(ROW(K1112)-ROWS($K$1:$K$3),biasa1[NO])</f>
        <v>1109</v>
      </c>
      <c r="L1112" s="77" t="str">
        <f>LOOKUP(biasa2[[#This Row],[NO]],biasa1[NO],biasa1[NAMA])</f>
        <v>K lipat origami HL 305</v>
      </c>
      <c r="M1112" s="91">
        <f>LOOKUP(biasa2[[#This Row],[NO]],biasa1[NO],biasa1[JUMLAH])</f>
        <v>4</v>
      </c>
      <c r="N1112" s="91" t="str">
        <f>LOOKUP(biasa2[[#This Row],[NO]],biasa1[NO],biasa1[SATUAN])</f>
        <v>270 pc</v>
      </c>
    </row>
    <row r="1113" spans="1:14" ht="20.100000000000001" customHeight="1">
      <c r="A1113" s="87">
        <f>IF(biasa1[[#This Row],[JUMLAH]]&gt;0,COUNT(A$3:$A1112)+1,"")</f>
        <v>1090</v>
      </c>
      <c r="B1113" s="88" t="s">
        <v>1083</v>
      </c>
      <c r="C1113" s="87">
        <f>IF(biasa1[[#This Row],[BARU]]="",biasa1[[#This Row],[JUMLAH AWAL]],biasa1[[#This Row],[BARU]])</f>
        <v>4</v>
      </c>
      <c r="D1113" s="87" t="s">
        <v>3</v>
      </c>
      <c r="E1113" s="87">
        <v>4</v>
      </c>
      <c r="F1113" s="87"/>
      <c r="G11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3" s="90"/>
      <c r="I11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3" s="91">
        <f>LOOKUP(ROW(K1113)-ROWS($K$1:$K$3),biasa1[NO])</f>
        <v>1110</v>
      </c>
      <c r="L1113" s="77" t="str">
        <f>LOOKUP(biasa2[[#This Row],[NO]],biasa1[NO],biasa1[NAMA])</f>
        <v>Kaca pembesar 8265</v>
      </c>
      <c r="M1113" s="91">
        <f>LOOKUP(biasa2[[#This Row],[NO]],biasa1[NO],biasa1[JUMLAH])</f>
        <v>3</v>
      </c>
      <c r="N1113" s="91" t="str">
        <f>LOOKUP(biasa2[[#This Row],[NO]],biasa1[NO],biasa1[SATUAN])</f>
        <v>1728 pc</v>
      </c>
    </row>
    <row r="1114" spans="1:14" ht="20.100000000000001" customHeight="1">
      <c r="A1114" s="87">
        <f>IF(biasa1[[#This Row],[JUMLAH]]&gt;0,COUNT(A$3:$A1113)+1,"")</f>
        <v>1091</v>
      </c>
      <c r="B1114" s="88" t="s">
        <v>1084</v>
      </c>
      <c r="C1114" s="87">
        <f>IF(biasa1[[#This Row],[BARU]]="",biasa1[[#This Row],[JUMLAH AWAL]],biasa1[[#This Row],[BARU]])</f>
        <v>11</v>
      </c>
      <c r="D1114" s="87" t="s">
        <v>3</v>
      </c>
      <c r="E1114" s="87">
        <v>11</v>
      </c>
      <c r="F1114" s="87"/>
      <c r="G11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4" s="90"/>
      <c r="I11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4" s="91">
        <f>LOOKUP(ROW(K1114)-ROWS($K$1:$K$3),biasa1[NO])</f>
        <v>1111</v>
      </c>
      <c r="L1114" s="77" t="str">
        <f>LOOKUP(biasa2[[#This Row],[NO]],biasa1[NO],biasa1[NAMA])</f>
        <v>Kaca pembesar kunci SD 8848</v>
      </c>
      <c r="M1114" s="91">
        <f>LOOKUP(biasa2[[#This Row],[NO]],biasa1[NO],biasa1[JUMLAH])</f>
        <v>1</v>
      </c>
      <c r="N1114" s="91" t="str">
        <f>LOOKUP(biasa2[[#This Row],[NO]],biasa1[NO],biasa1[SATUAN])</f>
        <v>160 ls</v>
      </c>
    </row>
    <row r="1115" spans="1:14" ht="20.100000000000001" customHeight="1">
      <c r="A1115" s="87">
        <f>IF(biasa1[[#This Row],[JUMLAH]]&gt;0,COUNT(A$3:$A1114)+1,"")</f>
        <v>1092</v>
      </c>
      <c r="B1115" s="88" t="s">
        <v>1085</v>
      </c>
      <c r="C1115" s="87">
        <f>IF(biasa1[[#This Row],[BARU]]="",biasa1[[#This Row],[JUMLAH AWAL]],biasa1[[#This Row],[BARU]])</f>
        <v>11</v>
      </c>
      <c r="D1115" s="87" t="s">
        <v>1</v>
      </c>
      <c r="E1115" s="87">
        <v>11</v>
      </c>
      <c r="F1115" s="87"/>
      <c r="G11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5" s="90"/>
      <c r="I11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5" s="91">
        <f>LOOKUP(ROW(K1115)-ROWS($K$1:$K$3),biasa1[NO])</f>
        <v>1112</v>
      </c>
      <c r="L1115" s="77" t="str">
        <f>LOOKUP(biasa2[[#This Row],[NO]],biasa1[NO],biasa1[NAMA])</f>
        <v>Kaca pembesar N-37 75 D/H</v>
      </c>
      <c r="M1115" s="91">
        <f>LOOKUP(biasa2[[#This Row],[NO]],biasa1[NO],biasa1[JUMLAH])</f>
        <v>3</v>
      </c>
      <c r="N1115" s="91" t="str">
        <f>LOOKUP(biasa2[[#This Row],[NO]],biasa1[NO],biasa1[SATUAN])</f>
        <v>180 pc</v>
      </c>
    </row>
    <row r="1116" spans="1:14" ht="20.100000000000001" customHeight="1">
      <c r="A1116" s="87">
        <f>IF(biasa1[[#This Row],[JUMLAH]]&gt;0,COUNT(A$3:$A1115)+1,"")</f>
        <v>1093</v>
      </c>
      <c r="B1116" s="88" t="s">
        <v>1086</v>
      </c>
      <c r="C1116" s="87">
        <f>IF(biasa1[[#This Row],[BARU]]="",biasa1[[#This Row],[JUMLAH AWAL]],biasa1[[#This Row],[BARU]])</f>
        <v>4</v>
      </c>
      <c r="D1116" s="87" t="s">
        <v>139</v>
      </c>
      <c r="E1116" s="87">
        <v>4</v>
      </c>
      <c r="F1116" s="87"/>
      <c r="G11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6" s="90"/>
      <c r="I11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6" s="91">
        <f>LOOKUP(ROW(K1116)-ROWS($K$1:$K$3),biasa1[NO])</f>
        <v>1113</v>
      </c>
      <c r="L1116" s="77" t="str">
        <f>LOOKUP(biasa2[[#This Row],[NO]],biasa1[NO],biasa1[NAMA])</f>
        <v>Kaca pembesar TF 75+Rakit</v>
      </c>
      <c r="M1116" s="91">
        <f>LOOKUP(biasa2[[#This Row],[NO]],biasa1[NO],biasa1[JUMLAH])</f>
        <v>4</v>
      </c>
      <c r="N1116" s="91" t="str">
        <f>LOOKUP(biasa2[[#This Row],[NO]],biasa1[NO],biasa1[SATUAN])</f>
        <v>10 ls</v>
      </c>
    </row>
    <row r="1117" spans="1:14" ht="20.100000000000001" customHeight="1">
      <c r="A1117" s="87">
        <f>IF(biasa1[[#This Row],[JUMLAH]]&gt;0,COUNT(A$3:$A1116)+1,"")</f>
        <v>1094</v>
      </c>
      <c r="B1117" s="88" t="s">
        <v>1087</v>
      </c>
      <c r="C1117" s="87">
        <f>IF(biasa1[[#This Row],[BARU]]="",biasa1[[#This Row],[JUMLAH AWAL]],biasa1[[#This Row],[BARU]])</f>
        <v>7</v>
      </c>
      <c r="D1117" s="87" t="s">
        <v>3</v>
      </c>
      <c r="E1117" s="87">
        <v>7</v>
      </c>
      <c r="F1117" s="87"/>
      <c r="G11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7" s="90"/>
      <c r="I11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7" s="91">
        <f>LOOKUP(ROW(K1117)-ROWS($K$1:$K$3),biasa1[NO])</f>
        <v>1114</v>
      </c>
      <c r="L1117" s="77" t="str">
        <f>LOOKUP(biasa2[[#This Row],[NO]],biasa1[NO],biasa1[NAMA])</f>
        <v>Kaca pembesar+kompas 1000G F</v>
      </c>
      <c r="M1117" s="91">
        <f>LOOKUP(biasa2[[#This Row],[NO]],biasa1[NO],biasa1[JUMLAH])</f>
        <v>7</v>
      </c>
      <c r="N1117" s="91" t="str">
        <f>LOOKUP(biasa2[[#This Row],[NO]],biasa1[NO],biasa1[SATUAN])</f>
        <v>504 set</v>
      </c>
    </row>
    <row r="1118" spans="1:14" ht="20.100000000000001" customHeight="1">
      <c r="A1118" s="87">
        <f>IF(biasa1[[#This Row],[JUMLAH]]&gt;0,COUNT(A$3:$A1117)+1,"")</f>
        <v>1095</v>
      </c>
      <c r="B1118" s="88" t="s">
        <v>1088</v>
      </c>
      <c r="C1118" s="87">
        <f>IF(biasa1[[#This Row],[BARU]]="",biasa1[[#This Row],[JUMLAH AWAL]],biasa1[[#This Row],[BARU]])</f>
        <v>20</v>
      </c>
      <c r="D1118" s="87" t="s">
        <v>3</v>
      </c>
      <c r="E1118" s="87">
        <v>20</v>
      </c>
      <c r="F1118" s="87"/>
      <c r="G11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8" s="90"/>
      <c r="I11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8" s="91">
        <f>LOOKUP(ROW(K1118)-ROWS($K$1:$K$3),biasa1[NO])</f>
        <v>1115</v>
      </c>
      <c r="L1118" s="77" t="str">
        <f>LOOKUP(biasa2[[#This Row],[NO]],biasa1[NO],biasa1[NAMA])</f>
        <v>Kantong buah Kenjoy</v>
      </c>
      <c r="M1118" s="91">
        <f>LOOKUP(biasa2[[#This Row],[NO]],biasa1[NO],biasa1[JUMLAH])</f>
        <v>16</v>
      </c>
      <c r="N1118" s="91" t="str">
        <f>LOOKUP(biasa2[[#This Row],[NO]],biasa1[NO],biasa1[SATUAN])</f>
        <v>15 roll</v>
      </c>
    </row>
    <row r="1119" spans="1:14" ht="20.100000000000001" customHeight="1">
      <c r="A1119" s="87">
        <f>IF(biasa1[[#This Row],[JUMLAH]]&gt;0,COUNT(A$3:$A1118)+1,"")</f>
        <v>1096</v>
      </c>
      <c r="B1119" s="88" t="s">
        <v>1089</v>
      </c>
      <c r="C1119" s="87">
        <f>IF(biasa1[[#This Row],[BARU]]="",biasa1[[#This Row],[JUMLAH AWAL]],biasa1[[#This Row],[BARU]])</f>
        <v>12</v>
      </c>
      <c r="D1119" s="87" t="s">
        <v>3</v>
      </c>
      <c r="E1119" s="87">
        <v>12</v>
      </c>
      <c r="F1119" s="87"/>
      <c r="G11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9" s="90"/>
      <c r="I11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9" s="91">
        <f>LOOKUP(ROW(K1119)-ROWS($K$1:$K$3),biasa1[NO])</f>
        <v>1116</v>
      </c>
      <c r="L1119" s="77" t="str">
        <f>LOOKUP(biasa2[[#This Row],[NO]],biasa1[NO],biasa1[NAMA])</f>
        <v>Kantong Opp 18x36</v>
      </c>
      <c r="M1119" s="91">
        <f>LOOKUP(biasa2[[#This Row],[NO]],biasa1[NO],biasa1[JUMLAH])</f>
        <v>17</v>
      </c>
      <c r="N1119" s="91">
        <f>LOOKUP(biasa2[[#This Row],[NO]],biasa1[NO],biasa1[SATUAN])</f>
        <v>700</v>
      </c>
    </row>
    <row r="1120" spans="1:14" ht="20.100000000000001" customHeight="1">
      <c r="A1120" s="87">
        <f>IF(biasa1[[#This Row],[JUMLAH]]&gt;0,COUNT(A$3:$A1119)+1,"")</f>
        <v>1097</v>
      </c>
      <c r="B1120" s="88" t="s">
        <v>1090</v>
      </c>
      <c r="C1120" s="87">
        <f>IF(biasa1[[#This Row],[BARU]]="",biasa1[[#This Row],[JUMLAH AWAL]],biasa1[[#This Row],[BARU]])</f>
        <v>2</v>
      </c>
      <c r="D1120" s="87" t="s">
        <v>3</v>
      </c>
      <c r="E1120" s="87">
        <v>2</v>
      </c>
      <c r="F1120" s="87"/>
      <c r="G11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0" s="90"/>
      <c r="I11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0" s="91">
        <f>LOOKUP(ROW(K1120)-ROWS($K$1:$K$3),biasa1[NO])</f>
        <v>1117</v>
      </c>
      <c r="L1120" s="77" t="str">
        <f>LOOKUP(biasa2[[#This Row],[NO]],biasa1[NO],biasa1[NAMA])</f>
        <v>Kantong Opp 20x40</v>
      </c>
      <c r="M1120" s="91">
        <f>LOOKUP(biasa2[[#This Row],[NO]],biasa1[NO],biasa1[JUMLAH])</f>
        <v>8</v>
      </c>
      <c r="N1120" s="91">
        <f>LOOKUP(biasa2[[#This Row],[NO]],biasa1[NO],biasa1[SATUAN])</f>
        <v>700</v>
      </c>
    </row>
    <row r="1121" spans="1:14" ht="20.100000000000001" customHeight="1">
      <c r="A1121" s="87">
        <f>IF(biasa1[[#This Row],[JUMLAH]]&gt;0,COUNT(A$3:$A1120)+1,"")</f>
        <v>1098</v>
      </c>
      <c r="B1121" s="88" t="s">
        <v>1091</v>
      </c>
      <c r="C1121" s="87">
        <f>IF(biasa1[[#This Row],[BARU]]="",biasa1[[#This Row],[JUMLAH AWAL]],biasa1[[#This Row],[BARU]])</f>
        <v>1</v>
      </c>
      <c r="D1121" s="87" t="s">
        <v>1092</v>
      </c>
      <c r="E1121" s="87">
        <v>1</v>
      </c>
      <c r="F1121" s="87"/>
      <c r="G11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1" s="90"/>
      <c r="I11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1" s="91">
        <f>LOOKUP(ROW(K1121)-ROWS($K$1:$K$3),biasa1[NO])</f>
        <v>1118</v>
      </c>
      <c r="L1121" s="77" t="str">
        <f>LOOKUP(biasa2[[#This Row],[NO]],biasa1[NO],biasa1[NAMA])</f>
        <v>Kantong Opp 25x50</v>
      </c>
      <c r="M1121" s="91">
        <f>LOOKUP(biasa2[[#This Row],[NO]],biasa1[NO],biasa1[JUMLAH])</f>
        <v>13</v>
      </c>
      <c r="N1121" s="91" t="str">
        <f>LOOKUP(biasa2[[#This Row],[NO]],biasa1[NO],biasa1[SATUAN])</f>
        <v>560 pc</v>
      </c>
    </row>
    <row r="1122" spans="1:14" ht="20.100000000000001" customHeight="1">
      <c r="A1122" s="89">
        <f>IF(biasa1[[#This Row],[JUMLAH]]&gt;0,COUNT(A$3:$A1121)+1,"")</f>
        <v>1099</v>
      </c>
      <c r="B1122" s="88" t="s">
        <v>3679</v>
      </c>
      <c r="C1122" s="89">
        <f>IF(biasa1[[#This Row],[BARU]]="",biasa1[[#This Row],[JUMLAH AWAL]],biasa1[[#This Row],[BARU]])</f>
        <v>1</v>
      </c>
      <c r="D1122" s="87" t="s">
        <v>241</v>
      </c>
      <c r="E1122" s="87"/>
      <c r="F1122" s="87">
        <v>1</v>
      </c>
      <c r="G1122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</v>
      </c>
      <c r="H1122" s="90"/>
      <c r="I11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1122" s="91">
        <f>LOOKUP(ROW(K1122)-ROWS($K$1:$K$3),biasa1[NO])</f>
        <v>1119</v>
      </c>
      <c r="L1122" s="77" t="str">
        <f>LOOKUP(biasa2[[#This Row],[NO]],biasa1[NO],biasa1[NAMA])</f>
        <v>Kantong plastik pita B CH</v>
      </c>
      <c r="M1122" s="91">
        <f>LOOKUP(biasa2[[#This Row],[NO]],biasa1[NO],biasa1[JUMLAH])</f>
        <v>8</v>
      </c>
      <c r="N1122" s="91">
        <f>LOOKUP(biasa2[[#This Row],[NO]],biasa1[NO],biasa1[SATUAN])</f>
        <v>400</v>
      </c>
    </row>
    <row r="1123" spans="1:14" ht="20.100000000000001" customHeight="1">
      <c r="A1123" s="87">
        <f>IF(biasa1[[#This Row],[JUMLAH]]&gt;0,COUNT(A$3:$A1122)+1,"")</f>
        <v>1100</v>
      </c>
      <c r="B1123" s="88" t="s">
        <v>1093</v>
      </c>
      <c r="C1123" s="87">
        <f>IF(biasa1[[#This Row],[BARU]]="",biasa1[[#This Row],[JUMLAH AWAL]],biasa1[[#This Row],[BARU]])</f>
        <v>2</v>
      </c>
      <c r="D1123" s="87" t="s">
        <v>117</v>
      </c>
      <c r="E1123" s="87">
        <v>2</v>
      </c>
      <c r="F1123" s="87"/>
      <c r="G11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3" s="90"/>
      <c r="I11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3" s="91">
        <f>LOOKUP(ROW(K1123)-ROWS($K$1:$K$3),biasa1[NO])</f>
        <v>1120</v>
      </c>
      <c r="L1123" s="77" t="str">
        <f>LOOKUP(biasa2[[#This Row],[NO]],biasa1[NO],biasa1[NAMA])</f>
        <v>Kantong ultah kecil Disney</v>
      </c>
      <c r="M1123" s="91">
        <f>LOOKUP(biasa2[[#This Row],[NO]],biasa1[NO],biasa1[JUMLAH])</f>
        <v>1</v>
      </c>
      <c r="N1123" s="91">
        <f>LOOKUP(biasa2[[#This Row],[NO]],biasa1[NO],biasa1[SATUAN])</f>
        <v>600</v>
      </c>
    </row>
    <row r="1124" spans="1:14" ht="20.100000000000001" customHeight="1">
      <c r="A1124" s="87">
        <f>IF(biasa1[[#This Row],[JUMLAH]]&gt;0,COUNT(A$3:$A1123)+1,"")</f>
        <v>1101</v>
      </c>
      <c r="B1124" s="88" t="s">
        <v>1094</v>
      </c>
      <c r="C1124" s="87">
        <f>IF(biasa1[[#This Row],[BARU]]="",biasa1[[#This Row],[JUMLAH AWAL]],biasa1[[#This Row],[BARU]])</f>
        <v>1</v>
      </c>
      <c r="D1124" s="87" t="s">
        <v>101</v>
      </c>
      <c r="E1124" s="87">
        <v>1</v>
      </c>
      <c r="F1124" s="87"/>
      <c r="G11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4" s="90"/>
      <c r="I11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4" s="91">
        <f>LOOKUP(ROW(K1124)-ROWS($K$1:$K$3),biasa1[NO])</f>
        <v>1121</v>
      </c>
      <c r="L1124" s="77" t="str">
        <f>LOOKUP(biasa2[[#This Row],[NO]],biasa1[NO],biasa1[NAMA])</f>
        <v xml:space="preserve">Karbon E 1021 Sailing Boat Double B </v>
      </c>
      <c r="M1124" s="91">
        <f>LOOKUP(biasa2[[#This Row],[NO]],biasa1[NO],biasa1[JUMLAH])</f>
        <v>6</v>
      </c>
      <c r="N1124" s="91" t="str">
        <f>LOOKUP(biasa2[[#This Row],[NO]],biasa1[NO],biasa1[SATUAN])</f>
        <v>50 pk</v>
      </c>
    </row>
    <row r="1125" spans="1:14" ht="20.100000000000001" customHeight="1">
      <c r="A1125" s="87">
        <f>IF(biasa1[[#This Row],[JUMLAH]]&gt;0,COUNT(A$3:$A1124)+1,"")</f>
        <v>1102</v>
      </c>
      <c r="B1125" s="93" t="s">
        <v>2706</v>
      </c>
      <c r="C1125" s="94">
        <f>IF(biasa1[[#This Row],[BARU]]="",biasa1[[#This Row],[JUMLAH AWAL]],biasa1[[#This Row],[BARU]])</f>
        <v>19</v>
      </c>
      <c r="D1125" s="94" t="s">
        <v>33</v>
      </c>
      <c r="E1125" s="94">
        <v>19</v>
      </c>
      <c r="F1125" s="87"/>
      <c r="G11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5" s="90"/>
      <c r="I11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5" s="91">
        <f>LOOKUP(ROW(K1125)-ROWS($K$1:$K$3),biasa1[NO])</f>
        <v>1122</v>
      </c>
      <c r="L1125" s="77" t="str">
        <f>LOOKUP(biasa2[[#This Row],[NO]],biasa1[NO],biasa1[NAMA])</f>
        <v>Karet B Bebek Sawah</v>
      </c>
      <c r="M1125" s="91">
        <f>LOOKUP(biasa2[[#This Row],[NO]],biasa1[NO],biasa1[JUMLAH])</f>
        <v>17</v>
      </c>
      <c r="N1125" s="91" t="str">
        <f>LOOKUP(biasa2[[#This Row],[NO]],biasa1[NO],biasa1[SATUAN])</f>
        <v>125 pak</v>
      </c>
    </row>
    <row r="1126" spans="1:14" ht="20.100000000000001" customHeight="1">
      <c r="A1126" s="87">
        <f>IF(biasa1[[#This Row],[JUMLAH]]&gt;0,COUNT(A$3:$A1125)+1,"")</f>
        <v>1103</v>
      </c>
      <c r="B1126" s="88" t="s">
        <v>1095</v>
      </c>
      <c r="C1126" s="87">
        <f>IF(biasa1[[#This Row],[BARU]]="",biasa1[[#This Row],[JUMLAH AWAL]],biasa1[[#This Row],[BARU]])</f>
        <v>3</v>
      </c>
      <c r="D1126" s="87">
        <v>1000</v>
      </c>
      <c r="E1126" s="87">
        <v>3</v>
      </c>
      <c r="F1126" s="87"/>
      <c r="G11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6" s="90"/>
      <c r="I11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6" s="91">
        <f>LOOKUP(ROW(K1126)-ROWS($K$1:$K$3),biasa1[NO])</f>
        <v>1123</v>
      </c>
      <c r="L1126" s="77" t="str">
        <f>LOOKUP(biasa2[[#This Row],[NO]],biasa1[NO],biasa1[NAMA])</f>
        <v>Karet pentil bebek sawah</v>
      </c>
      <c r="M1126" s="91">
        <f>LOOKUP(biasa2[[#This Row],[NO]],biasa1[NO],biasa1[JUMLAH])</f>
        <v>1</v>
      </c>
      <c r="N1126" s="91" t="str">
        <f>LOOKUP(biasa2[[#This Row],[NO]],biasa1[NO],biasa1[SATUAN])</f>
        <v>125 pk</v>
      </c>
    </row>
    <row r="1127" spans="1:14" ht="20.100000000000001" customHeight="1">
      <c r="A1127" s="87">
        <f>IF(biasa1[[#This Row],[JUMLAH]]&gt;0,COUNT(A$3:$A1126)+1,"")</f>
        <v>1104</v>
      </c>
      <c r="B1127" s="88" t="s">
        <v>1096</v>
      </c>
      <c r="C1127" s="87">
        <f>IF(biasa1[[#This Row],[BARU]]="",biasa1[[#This Row],[JUMLAH AWAL]],biasa1[[#This Row],[BARU]])</f>
        <v>7</v>
      </c>
      <c r="D1127" s="87">
        <v>100</v>
      </c>
      <c r="E1127" s="87">
        <v>7</v>
      </c>
      <c r="F1127" s="87"/>
      <c r="G11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7" s="90"/>
      <c r="I11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7" s="91">
        <f>LOOKUP(ROW(K1127)-ROWS($K$1:$K$3),biasa1[NO])</f>
        <v>1124</v>
      </c>
      <c r="L1127" s="77" t="str">
        <f>LOOKUP(biasa2[[#This Row],[NO]],biasa1[NO],biasa1[NAMA])</f>
        <v>Karet pentil K</v>
      </c>
      <c r="M1127" s="91">
        <f>LOOKUP(biasa2[[#This Row],[NO]],biasa1[NO],biasa1[JUMLAH])</f>
        <v>9</v>
      </c>
      <c r="N1127" s="91" t="str">
        <f>LOOKUP(biasa2[[#This Row],[NO]],biasa1[NO],biasa1[SATUAN])</f>
        <v>500 pak</v>
      </c>
    </row>
    <row r="1128" spans="1:14" ht="20.100000000000001" customHeight="1">
      <c r="A1128" s="87">
        <f>IF(biasa1[[#This Row],[JUMLAH]]&gt;0,COUNT(A$3:$A1127)+1,"")</f>
        <v>1105</v>
      </c>
      <c r="B1128" s="88" t="s">
        <v>1097</v>
      </c>
      <c r="C1128" s="87">
        <f>IF(biasa1[[#This Row],[BARU]]="",biasa1[[#This Row],[JUMLAH AWAL]],biasa1[[#This Row],[BARU]])</f>
        <v>8</v>
      </c>
      <c r="D1128" s="87">
        <v>10000</v>
      </c>
      <c r="E1128" s="87">
        <v>8</v>
      </c>
      <c r="F1128" s="87"/>
      <c r="G11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8" s="90"/>
      <c r="I11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8" s="91">
        <f>LOOKUP(ROW(K1128)-ROWS($K$1:$K$3),biasa1[NO])</f>
        <v>1125</v>
      </c>
      <c r="L1128" s="77" t="str">
        <f>LOOKUP(biasa2[[#This Row],[NO]],biasa1[NO],biasa1[NAMA])</f>
        <v>Kartu absen Amano Kojiko</v>
      </c>
      <c r="M1128" s="91">
        <f>LOOKUP(biasa2[[#This Row],[NO]],biasa1[NO],biasa1[JUMLAH])</f>
        <v>16</v>
      </c>
      <c r="N1128" s="91">
        <f>LOOKUP(biasa2[[#This Row],[NO]],biasa1[NO],biasa1[SATUAN])</f>
        <v>100</v>
      </c>
    </row>
    <row r="1129" spans="1:14" ht="20.100000000000001" customHeight="1">
      <c r="A1129" s="87">
        <f>IF(biasa1[[#This Row],[JUMLAH]]&gt;0,COUNT(A$3:$A1128)+1,"")</f>
        <v>1106</v>
      </c>
      <c r="B1129" s="88" t="s">
        <v>1098</v>
      </c>
      <c r="C1129" s="87">
        <f>IF(biasa1[[#This Row],[BARU]]="",biasa1[[#This Row],[JUMLAH AWAL]],biasa1[[#This Row],[BARU]])</f>
        <v>40</v>
      </c>
      <c r="D1129" s="87" t="s">
        <v>1099</v>
      </c>
      <c r="E1129" s="87">
        <v>40</v>
      </c>
      <c r="F1129" s="87"/>
      <c r="G11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9" s="90"/>
      <c r="I11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9" s="91">
        <f>LOOKUP(ROW(K1129)-ROWS($K$1:$K$3),biasa1[NO])</f>
        <v>1126</v>
      </c>
      <c r="L1129" s="77" t="str">
        <f>LOOKUP(biasa2[[#This Row],[NO]],biasa1[NO],biasa1[NAMA])</f>
        <v>Kartu Stock Folio Hj</v>
      </c>
      <c r="M1129" s="91">
        <f>LOOKUP(biasa2[[#This Row],[NO]],biasa1[NO],biasa1[JUMLAH])</f>
        <v>29</v>
      </c>
      <c r="N1129" s="91">
        <f>LOOKUP(biasa2[[#This Row],[NO]],biasa1[NO],biasa1[SATUAN])</f>
        <v>10</v>
      </c>
    </row>
    <row r="1130" spans="1:14" ht="20.100000000000001" customHeight="1">
      <c r="A1130" s="87">
        <f>IF(biasa1[[#This Row],[JUMLAH]]&gt;0,COUNT(A$3:$A1129)+1,"")</f>
        <v>1107</v>
      </c>
      <c r="B1130" s="88" t="s">
        <v>1100</v>
      </c>
      <c r="C1130" s="87">
        <f>IF(biasa1[[#This Row],[BARU]]="",biasa1[[#This Row],[JUMLAH AWAL]],biasa1[[#This Row],[BARU]])</f>
        <v>3</v>
      </c>
      <c r="D1130" s="87">
        <v>1200</v>
      </c>
      <c r="E1130" s="87">
        <v>3</v>
      </c>
      <c r="F1130" s="87"/>
      <c r="G11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0" s="90"/>
      <c r="I11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0" s="91">
        <f>LOOKUP(ROW(K1130)-ROWS($K$1:$K$3),biasa1[NO])</f>
        <v>1127</v>
      </c>
      <c r="L1130" s="77" t="str">
        <f>LOOKUP(biasa2[[#This Row],[NO]],biasa1[NO],biasa1[NAMA])</f>
        <v>Kartu Stock Folio K(113/ B(7)</v>
      </c>
      <c r="M1130" s="91">
        <f>LOOKUP(biasa2[[#This Row],[NO]],biasa1[NO],biasa1[JUMLAH])</f>
        <v>20</v>
      </c>
      <c r="N1130" s="91">
        <f>LOOKUP(biasa2[[#This Row],[NO]],biasa1[NO],biasa1[SATUAN])</f>
        <v>10</v>
      </c>
    </row>
    <row r="1131" spans="1:14" ht="20.100000000000001" customHeight="1">
      <c r="A1131" s="87">
        <f>IF(biasa1[[#This Row],[JUMLAH]]&gt;0,COUNT(A$3:$A1130)+1,"")</f>
        <v>1108</v>
      </c>
      <c r="B1131" s="88" t="s">
        <v>1101</v>
      </c>
      <c r="C1131" s="87">
        <f>IF(biasa1[[#This Row],[BARU]]="",biasa1[[#This Row],[JUMLAH AWAL]],biasa1[[#This Row],[BARU]])</f>
        <v>10</v>
      </c>
      <c r="D1131" s="87">
        <v>600</v>
      </c>
      <c r="E1131" s="87">
        <v>10</v>
      </c>
      <c r="F1131" s="87"/>
      <c r="G11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1" s="90"/>
      <c r="I11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1" s="91">
        <f>LOOKUP(ROW(K1131)-ROWS($K$1:$K$3),biasa1[NO])</f>
        <v>1128</v>
      </c>
      <c r="L1131" s="77" t="str">
        <f>LOOKUP(biasa2[[#This Row],[NO]],biasa1[NO],biasa1[NAMA])</f>
        <v>Kartu Stock Folio M(19)/ P(12)</v>
      </c>
      <c r="M1131" s="91">
        <f>LOOKUP(biasa2[[#This Row],[NO]],biasa1[NO],biasa1[JUMLAH])</f>
        <v>31</v>
      </c>
      <c r="N1131" s="91">
        <f>LOOKUP(biasa2[[#This Row],[NO]],biasa1[NO],biasa1[SATUAN])</f>
        <v>10</v>
      </c>
    </row>
    <row r="1132" spans="1:14" ht="20.100000000000001" customHeight="1">
      <c r="A1132" s="87">
        <f>IF(biasa1[[#This Row],[JUMLAH]]&gt;0,COUNT(A$3:$A1131)+1,"")</f>
        <v>1109</v>
      </c>
      <c r="B1132" s="88" t="s">
        <v>1102</v>
      </c>
      <c r="C1132" s="87">
        <f>IF(biasa1[[#This Row],[BARU]]="",biasa1[[#This Row],[JUMLAH AWAL]],biasa1[[#This Row],[BARU]])</f>
        <v>4</v>
      </c>
      <c r="D1132" s="87" t="s">
        <v>49</v>
      </c>
      <c r="E1132" s="87">
        <v>4</v>
      </c>
      <c r="F1132" s="87"/>
      <c r="G11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2" s="90"/>
      <c r="I11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2" s="91">
        <f>LOOKUP(ROW(K1132)-ROWS($K$1:$K$3),biasa1[NO])</f>
        <v>1129</v>
      </c>
      <c r="L1132" s="77" t="str">
        <f>LOOKUP(biasa2[[#This Row],[NO]],biasa1[NO],biasa1[NAMA])</f>
        <v>Kartu stock Kwarto Hj</v>
      </c>
      <c r="M1132" s="91">
        <f>LOOKUP(biasa2[[#This Row],[NO]],biasa1[NO],biasa1[JUMLAH])</f>
        <v>4</v>
      </c>
      <c r="N1132" s="91">
        <f>LOOKUP(biasa2[[#This Row],[NO]],biasa1[NO],biasa1[SATUAN])</f>
        <v>20</v>
      </c>
    </row>
    <row r="1133" spans="1:14" ht="20.100000000000001" customHeight="1">
      <c r="A1133" s="87">
        <f>IF(biasa1[[#This Row],[JUMLAH]]&gt;0,COUNT(A$3:$A1132)+1,"")</f>
        <v>1110</v>
      </c>
      <c r="B1133" s="88" t="s">
        <v>1103</v>
      </c>
      <c r="C1133" s="87">
        <f>IF(biasa1[[#This Row],[BARU]]="",biasa1[[#This Row],[JUMLAH AWAL]],biasa1[[#This Row],[BARU]])</f>
        <v>3</v>
      </c>
      <c r="D1133" s="87" t="s">
        <v>151</v>
      </c>
      <c r="E1133" s="87">
        <v>3</v>
      </c>
      <c r="F1133" s="87"/>
      <c r="G11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3" s="90"/>
      <c r="I11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3" s="91">
        <f>LOOKUP(ROW(K1133)-ROWS($K$1:$K$3),biasa1[NO])</f>
        <v>1130</v>
      </c>
      <c r="L1133" s="77" t="str">
        <f>LOOKUP(biasa2[[#This Row],[NO]],biasa1[NO],biasa1[NAMA])</f>
        <v>Kartu stock Kwarto M(4)/ B(4)</v>
      </c>
      <c r="M1133" s="91">
        <f>LOOKUP(biasa2[[#This Row],[NO]],biasa1[NO],biasa1[JUMLAH])</f>
        <v>8</v>
      </c>
      <c r="N1133" s="91">
        <f>LOOKUP(biasa2[[#This Row],[NO]],biasa1[NO],biasa1[SATUAN])</f>
        <v>20</v>
      </c>
    </row>
    <row r="1134" spans="1:14" ht="20.100000000000001" customHeight="1">
      <c r="A1134" s="87">
        <f>IF(biasa1[[#This Row],[JUMLAH]]&gt;0,COUNT(A$3:$A1133)+1,"")</f>
        <v>1111</v>
      </c>
      <c r="B1134" s="88" t="s">
        <v>1104</v>
      </c>
      <c r="C1134" s="87">
        <f>IF(biasa1[[#This Row],[BARU]]="",biasa1[[#This Row],[JUMLAH AWAL]],biasa1[[#This Row],[BARU]])</f>
        <v>1</v>
      </c>
      <c r="D1134" s="87" t="s">
        <v>344</v>
      </c>
      <c r="E1134" s="87">
        <v>1</v>
      </c>
      <c r="F1134" s="87"/>
      <c r="G11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4" s="90"/>
      <c r="I11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4" s="91">
        <f>LOOKUP(ROW(K1134)-ROWS($K$1:$K$3),biasa1[NO])</f>
        <v>1131</v>
      </c>
      <c r="L1134" s="77" t="str">
        <f>LOOKUP(biasa2[[#This Row],[NO]],biasa1[NO],biasa1[NAMA])</f>
        <v>Kartu stock Kwarto P(1)/ K(13)</v>
      </c>
      <c r="M1134" s="91">
        <f>LOOKUP(biasa2[[#This Row],[NO]],biasa1[NO],biasa1[JUMLAH])</f>
        <v>14</v>
      </c>
      <c r="N1134" s="91">
        <f>LOOKUP(biasa2[[#This Row],[NO]],biasa1[NO],biasa1[SATUAN])</f>
        <v>20</v>
      </c>
    </row>
    <row r="1135" spans="1:14" ht="20.100000000000001" customHeight="1">
      <c r="A1135" s="87">
        <f>IF(biasa1[[#This Row],[JUMLAH]]&gt;0,COUNT(A$3:$A1134)+1,"")</f>
        <v>1112</v>
      </c>
      <c r="B1135" s="88" t="s">
        <v>1105</v>
      </c>
      <c r="C1135" s="87">
        <f>IF(biasa1[[#This Row],[BARU]]="",biasa1[[#This Row],[JUMLAH AWAL]],biasa1[[#This Row],[BARU]])</f>
        <v>3</v>
      </c>
      <c r="D1135" s="87" t="s">
        <v>190</v>
      </c>
      <c r="E1135" s="87">
        <v>3</v>
      </c>
      <c r="F1135" s="87"/>
      <c r="G11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5" s="90"/>
      <c r="I11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5" s="91">
        <f>LOOKUP(ROW(K1135)-ROWS($K$1:$K$3),biasa1[NO])</f>
        <v>1132</v>
      </c>
      <c r="L1135" s="77" t="str">
        <f>LOOKUP(biasa2[[#This Row],[NO]],biasa1[NO],biasa1[NAMA])</f>
        <v>Kartu Ucapan Anjing(84)</v>
      </c>
      <c r="M1135" s="91">
        <f>LOOKUP(biasa2[[#This Row],[NO]],biasa1[NO],biasa1[JUMLAH])</f>
        <v>9</v>
      </c>
      <c r="N1135" s="91" t="str">
        <f>LOOKUP(biasa2[[#This Row],[NO]],biasa1[NO],biasa1[SATUAN])</f>
        <v>22 Disp</v>
      </c>
    </row>
    <row r="1136" spans="1:14" ht="20.100000000000001" customHeight="1">
      <c r="A1136" s="87">
        <f>IF(biasa1[[#This Row],[JUMLAH]]&gt;0,COUNT(A$3:$A1135)+1,"")</f>
        <v>1113</v>
      </c>
      <c r="B1136" s="88" t="s">
        <v>1106</v>
      </c>
      <c r="C1136" s="87">
        <f>IF(biasa1[[#This Row],[BARU]]="",biasa1[[#This Row],[JUMLAH AWAL]],biasa1[[#This Row],[BARU]])</f>
        <v>4</v>
      </c>
      <c r="D1136" s="87" t="s">
        <v>172</v>
      </c>
      <c r="E1136" s="87">
        <v>4</v>
      </c>
      <c r="F1136" s="87"/>
      <c r="G11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6" s="90"/>
      <c r="I11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6" s="91">
        <f>LOOKUP(ROW(K1136)-ROWS($K$1:$K$3),biasa1[NO])</f>
        <v>1133</v>
      </c>
      <c r="L1136" s="77" t="str">
        <f>LOOKUP(biasa2[[#This Row],[NO]],biasa1[NO],biasa1[NAMA])</f>
        <v>Kartu Undangan anak alpindo</v>
      </c>
      <c r="M1136" s="91">
        <f>LOOKUP(biasa2[[#This Row],[NO]],biasa1[NO],biasa1[JUMLAH])</f>
        <v>8</v>
      </c>
      <c r="N1136" s="91" t="str">
        <f>LOOKUP(biasa2[[#This Row],[NO]],biasa1[NO],biasa1[SATUAN])</f>
        <v>4000 pc</v>
      </c>
    </row>
    <row r="1137" spans="1:14" ht="20.100000000000001" customHeight="1">
      <c r="A1137" s="87">
        <f>IF(biasa1[[#This Row],[JUMLAH]]&gt;0,COUNT(A$3:$A1136)+1,"")</f>
        <v>1114</v>
      </c>
      <c r="B1137" s="88" t="s">
        <v>1107</v>
      </c>
      <c r="C1137" s="87">
        <f>IF(biasa1[[#This Row],[BARU]]="",biasa1[[#This Row],[JUMLAH AWAL]],biasa1[[#This Row],[BARU]])</f>
        <v>7</v>
      </c>
      <c r="D1137" s="87" t="s">
        <v>1108</v>
      </c>
      <c r="E1137" s="87">
        <v>7</v>
      </c>
      <c r="F1137" s="87"/>
      <c r="G11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7" s="90"/>
      <c r="I11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7" s="91">
        <f>LOOKUP(ROW(K1137)-ROWS($K$1:$K$3),biasa1[NO])</f>
        <v>1134</v>
      </c>
      <c r="L1137" s="77" t="str">
        <f>LOOKUP(biasa2[[#This Row],[NO]],biasa1[NO],biasa1[NAMA])</f>
        <v>Kartu undangan anak B</v>
      </c>
      <c r="M1137" s="91">
        <f>LOOKUP(biasa2[[#This Row],[NO]],biasa1[NO],biasa1[JUMLAH])</f>
        <v>1</v>
      </c>
      <c r="N1137" s="91">
        <f>LOOKUP(biasa2[[#This Row],[NO]],biasa1[NO],biasa1[SATUAN])</f>
        <v>2600</v>
      </c>
    </row>
    <row r="1138" spans="1:14" ht="20.100000000000001" customHeight="1">
      <c r="A1138" s="87">
        <f>IF(biasa1[[#This Row],[JUMLAH]]&gt;0,COUNT(A$3:$A1137)+1,"")</f>
        <v>1115</v>
      </c>
      <c r="B1138" s="88" t="s">
        <v>1109</v>
      </c>
      <c r="C1138" s="87">
        <f>IF(biasa1[[#This Row],[BARU]]="",biasa1[[#This Row],[JUMLAH AWAL]],biasa1[[#This Row],[BARU]])</f>
        <v>16</v>
      </c>
      <c r="D1138" s="87" t="s">
        <v>1110</v>
      </c>
      <c r="E1138" s="87">
        <v>16</v>
      </c>
      <c r="F1138" s="87"/>
      <c r="G11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8" s="90"/>
      <c r="I11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8" s="91">
        <f>LOOKUP(ROW(K1138)-ROWS($K$1:$K$3),biasa1[NO])</f>
        <v>1135</v>
      </c>
      <c r="L1138" s="77" t="str">
        <f>LOOKUP(biasa2[[#This Row],[NO]],biasa1[NO],biasa1[NAMA])</f>
        <v>Kartu Undangan anak Deluxe</v>
      </c>
      <c r="M1138" s="91">
        <f>LOOKUP(biasa2[[#This Row],[NO]],biasa1[NO],biasa1[JUMLAH])</f>
        <v>2</v>
      </c>
      <c r="N1138" s="91" t="str">
        <f>LOOKUP(biasa2[[#This Row],[NO]],biasa1[NO],biasa1[SATUAN])</f>
        <v>2000 pk</v>
      </c>
    </row>
    <row r="1139" spans="1:14" ht="20.100000000000001" customHeight="1">
      <c r="A1139" s="87">
        <f>IF(biasa1[[#This Row],[JUMLAH]]&gt;0,COUNT(A$3:$A1138)+1,"")</f>
        <v>1116</v>
      </c>
      <c r="B1139" s="88" t="s">
        <v>1111</v>
      </c>
      <c r="C1139" s="87">
        <f>IF(biasa1[[#This Row],[BARU]]="",biasa1[[#This Row],[JUMLAH AWAL]],biasa1[[#This Row],[BARU]])</f>
        <v>17</v>
      </c>
      <c r="D1139" s="87">
        <v>700</v>
      </c>
      <c r="E1139" s="87">
        <v>17</v>
      </c>
      <c r="F1139" s="87"/>
      <c r="G11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9" s="90"/>
      <c r="I11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9" s="91">
        <f>LOOKUP(ROW(K1139)-ROWS($K$1:$K$3),biasa1[NO])</f>
        <v>1136</v>
      </c>
      <c r="L1139" s="77" t="str">
        <f>LOOKUP(biasa2[[#This Row],[NO]],biasa1[NO],biasa1[NAMA])</f>
        <v>Kartu undangan anak. Kecil</v>
      </c>
      <c r="M1139" s="91">
        <f>LOOKUP(biasa2[[#This Row],[NO]],biasa1[NO],biasa1[JUMLAH])</f>
        <v>2</v>
      </c>
      <c r="N1139" s="91">
        <f>LOOKUP(biasa2[[#This Row],[NO]],biasa1[NO],biasa1[SATUAN])</f>
        <v>4000</v>
      </c>
    </row>
    <row r="1140" spans="1:14" ht="20.100000000000001" customHeight="1">
      <c r="A1140" s="87">
        <f>IF(biasa1[[#This Row],[JUMLAH]]&gt;0,COUNT(A$3:$A1139)+1,"")</f>
        <v>1117</v>
      </c>
      <c r="B1140" s="88" t="s">
        <v>1112</v>
      </c>
      <c r="C1140" s="87">
        <f>IF(biasa1[[#This Row],[BARU]]="",biasa1[[#This Row],[JUMLAH AWAL]],biasa1[[#This Row],[BARU]])</f>
        <v>8</v>
      </c>
      <c r="D1140" s="87">
        <v>700</v>
      </c>
      <c r="E1140" s="87">
        <v>8</v>
      </c>
      <c r="F1140" s="87"/>
      <c r="G11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0" s="90"/>
      <c r="I11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0" s="91">
        <f>LOOKUP(ROW(K1140)-ROWS($K$1:$K$3),biasa1[NO])</f>
        <v>1137</v>
      </c>
      <c r="L1140" s="77" t="str">
        <f>LOOKUP(biasa2[[#This Row],[NO]],biasa1[NO],biasa1[NAMA])</f>
        <v>Kawat potong warna emas</v>
      </c>
      <c r="M1140" s="91">
        <f>LOOKUP(biasa2[[#This Row],[NO]],biasa1[NO],biasa1[JUMLAH])</f>
        <v>4</v>
      </c>
      <c r="N1140" s="91" t="str">
        <f>LOOKUP(biasa2[[#This Row],[NO]],biasa1[NO],biasa1[SATUAN])</f>
        <v>200 pk</v>
      </c>
    </row>
    <row r="1141" spans="1:14" ht="20.100000000000001" customHeight="1">
      <c r="A1141" s="87">
        <f>IF(biasa1[[#This Row],[JUMLAH]]&gt;0,COUNT(A$3:$A1140)+1,"")</f>
        <v>1118</v>
      </c>
      <c r="B1141" s="88" t="s">
        <v>1113</v>
      </c>
      <c r="C1141" s="87">
        <f>IF(biasa1[[#This Row],[BARU]]="",biasa1[[#This Row],[JUMLAH AWAL]],biasa1[[#This Row],[BARU]])</f>
        <v>13</v>
      </c>
      <c r="D1141" s="87" t="s">
        <v>1114</v>
      </c>
      <c r="E1141" s="87">
        <v>13</v>
      </c>
      <c r="F1141" s="87"/>
      <c r="G11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1" s="90"/>
      <c r="I11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1" s="91">
        <f>LOOKUP(ROW(K1141)-ROWS($K$1:$K$3),biasa1[NO])</f>
        <v>1138</v>
      </c>
      <c r="L1141" s="77" t="str">
        <f>LOOKUP(biasa2[[#This Row],[NO]],biasa1[NO],biasa1[NAMA])</f>
        <v>Kertas Kado 50-68 Hologram</v>
      </c>
      <c r="M1141" s="91">
        <f>LOOKUP(biasa2[[#This Row],[NO]],biasa1[NO],biasa1[JUMLAH])</f>
        <v>6</v>
      </c>
      <c r="N1141" s="91" t="str">
        <f>LOOKUP(biasa2[[#This Row],[NO]],biasa1[NO],biasa1[SATUAN])</f>
        <v>10 rim</v>
      </c>
    </row>
    <row r="1142" spans="1:14" ht="20.100000000000001" customHeight="1">
      <c r="A1142" s="87">
        <f>IF(biasa1[[#This Row],[JUMLAH]]&gt;0,COUNT(A$3:$A1141)+1,"")</f>
        <v>1119</v>
      </c>
      <c r="B1142" s="88" t="s">
        <v>1115</v>
      </c>
      <c r="C1142" s="87">
        <f>IF(biasa1[[#This Row],[BARU]]="",biasa1[[#This Row],[JUMLAH AWAL]],biasa1[[#This Row],[BARU]])</f>
        <v>8</v>
      </c>
      <c r="D1142" s="87">
        <v>400</v>
      </c>
      <c r="E1142" s="87">
        <v>8</v>
      </c>
      <c r="F1142" s="87"/>
      <c r="G11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2" s="90"/>
      <c r="I11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2" s="91">
        <f>LOOKUP(ROW(K1142)-ROWS($K$1:$K$3),biasa1[NO])</f>
        <v>1139</v>
      </c>
      <c r="L1142" s="77" t="str">
        <f>LOOKUP(biasa2[[#This Row],[NO]],biasa1[NO],biasa1[NAMA])</f>
        <v>Kertas Kado 50-70 Metalik</v>
      </c>
      <c r="M1142" s="91">
        <f>LOOKUP(biasa2[[#This Row],[NO]],biasa1[NO],biasa1[JUMLAH])</f>
        <v>1</v>
      </c>
      <c r="N1142" s="91" t="str">
        <f>LOOKUP(biasa2[[#This Row],[NO]],biasa1[NO],biasa1[SATUAN])</f>
        <v>10 rim</v>
      </c>
    </row>
    <row r="1143" spans="1:14" ht="20.100000000000001" customHeight="1">
      <c r="A1143" s="87">
        <f>IF(biasa1[[#This Row],[JUMLAH]]&gt;0,COUNT(A$3:$A1142)+1,"")</f>
        <v>1120</v>
      </c>
      <c r="B1143" s="88" t="s">
        <v>1116</v>
      </c>
      <c r="C1143" s="87">
        <f>IF(biasa1[[#This Row],[BARU]]="",biasa1[[#This Row],[JUMLAH AWAL]],biasa1[[#This Row],[BARU]])</f>
        <v>1</v>
      </c>
      <c r="D1143" s="87">
        <v>600</v>
      </c>
      <c r="E1143" s="87">
        <v>1</v>
      </c>
      <c r="F1143" s="87"/>
      <c r="G11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3" s="90"/>
      <c r="I11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3" s="91">
        <f>LOOKUP(ROW(K1143)-ROWS($K$1:$K$3),biasa1[NO])</f>
        <v>1140</v>
      </c>
      <c r="L1143" s="77" t="str">
        <f>LOOKUP(biasa2[[#This Row],[NO]],biasa1[NO],biasa1[NAMA])</f>
        <v>Kertas Kado 70-100 bening polos</v>
      </c>
      <c r="M1143" s="91">
        <f>LOOKUP(biasa2[[#This Row],[NO]],biasa1[NO],biasa1[JUMLAH])</f>
        <v>5</v>
      </c>
      <c r="N1143" s="91" t="str">
        <f>LOOKUP(biasa2[[#This Row],[NO]],biasa1[NO],biasa1[SATUAN])</f>
        <v>5 rim</v>
      </c>
    </row>
    <row r="1144" spans="1:14" ht="20.100000000000001" customHeight="1">
      <c r="A1144" s="87">
        <f>IF(biasa1[[#This Row],[JUMLAH]]&gt;0,COUNT(A$3:$A1143)+1,"")</f>
        <v>1121</v>
      </c>
      <c r="B1144" s="88" t="s">
        <v>1117</v>
      </c>
      <c r="C1144" s="87">
        <f>IF(biasa1[[#This Row],[BARU]]="",biasa1[[#This Row],[JUMLAH AWAL]],biasa1[[#This Row],[BARU]])</f>
        <v>6</v>
      </c>
      <c r="D1144" s="87" t="s">
        <v>266</v>
      </c>
      <c r="E1144" s="87">
        <v>6</v>
      </c>
      <c r="F1144" s="87"/>
      <c r="G11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4" s="90"/>
      <c r="I11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4" s="91">
        <f>LOOKUP(ROW(K1144)-ROWS($K$1:$K$3),biasa1[NO])</f>
        <v>1141</v>
      </c>
      <c r="L1144" s="77" t="str">
        <f>LOOKUP(biasa2[[#This Row],[NO]],biasa1[NO],biasa1[NAMA])</f>
        <v>Kertas Kado Holo (GLXY) Kn/ Mr/ Br</v>
      </c>
      <c r="M1144" s="91">
        <f>LOOKUP(biasa2[[#This Row],[NO]],biasa1[NO],biasa1[JUMLAH])</f>
        <v>7</v>
      </c>
      <c r="N1144" s="91" t="str">
        <f>LOOKUP(biasa2[[#This Row],[NO]],biasa1[NO],biasa1[SATUAN])</f>
        <v>5000 lbr</v>
      </c>
    </row>
    <row r="1145" spans="1:14" ht="20.100000000000001" customHeight="1">
      <c r="A1145" s="87">
        <f>IF(biasa1[[#This Row],[JUMLAH]]&gt;0,COUNT(A$3:$A1144)+1,"")</f>
        <v>1122</v>
      </c>
      <c r="B1145" s="93" t="s">
        <v>2707</v>
      </c>
      <c r="C1145" s="94">
        <f>IF(biasa1[[#This Row],[BARU]]="",biasa1[[#This Row],[JUMLAH AWAL]],biasa1[[#This Row],[BARU]])</f>
        <v>17</v>
      </c>
      <c r="D1145" s="94" t="s">
        <v>1118</v>
      </c>
      <c r="E1145" s="94">
        <v>17</v>
      </c>
      <c r="F1145" s="87"/>
      <c r="G11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5" s="90"/>
      <c r="I11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5" s="91">
        <f>LOOKUP(ROW(K1145)-ROWS($K$1:$K$3),biasa1[NO])</f>
        <v>1142</v>
      </c>
      <c r="L1145" s="77" t="str">
        <f>LOOKUP(biasa2[[#This Row],[NO]],biasa1[NO],biasa1[NAMA])</f>
        <v>Kertas Kado Holo 3 Dimensi (AN)</v>
      </c>
      <c r="M1145" s="91">
        <f>LOOKUP(biasa2[[#This Row],[NO]],biasa1[NO],biasa1[JUMLAH])</f>
        <v>4</v>
      </c>
      <c r="N1145" s="91" t="str">
        <f>LOOKUP(biasa2[[#This Row],[NO]],biasa1[NO],biasa1[SATUAN])</f>
        <v>10 rim</v>
      </c>
    </row>
    <row r="1146" spans="1:14" ht="20.100000000000001" customHeight="1">
      <c r="A1146" s="87">
        <f>IF(biasa1[[#This Row],[JUMLAH]]&gt;0,COUNT(A$3:$A1145)+1,"")</f>
        <v>1123</v>
      </c>
      <c r="B1146" s="96" t="s">
        <v>2708</v>
      </c>
      <c r="C1146" s="97">
        <f>IF(biasa1[[#This Row],[BARU]]="",biasa1[[#This Row],[JUMLAH AWAL]],biasa1[[#This Row],[BARU]])</f>
        <v>1</v>
      </c>
      <c r="D1146" s="97" t="s">
        <v>2822</v>
      </c>
      <c r="E1146" s="97">
        <v>1</v>
      </c>
      <c r="F1146" s="87"/>
      <c r="G11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6" s="90"/>
      <c r="I11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6" s="91">
        <f>LOOKUP(ROW(K1146)-ROWS($K$1:$K$3),biasa1[NO])</f>
        <v>1143</v>
      </c>
      <c r="L1146" s="77" t="str">
        <f>LOOKUP(biasa2[[#This Row],[NO]],biasa1[NO],biasa1[NAMA])</f>
        <v>Kertas Kado Holo motif 50x70</v>
      </c>
      <c r="M1146" s="91">
        <f>LOOKUP(biasa2[[#This Row],[NO]],biasa1[NO],biasa1[JUMLAH])</f>
        <v>56</v>
      </c>
      <c r="N1146" s="91" t="str">
        <f>LOOKUP(biasa2[[#This Row],[NO]],biasa1[NO],biasa1[SATUAN])</f>
        <v>10 rim</v>
      </c>
    </row>
    <row r="1147" spans="1:14" ht="20.100000000000001" customHeight="1">
      <c r="A1147" s="87">
        <f>IF(biasa1[[#This Row],[JUMLAH]]&gt;0,COUNT(A$3:$A1146)+1,"")</f>
        <v>1124</v>
      </c>
      <c r="B1147" s="88" t="s">
        <v>1119</v>
      </c>
      <c r="C1147" s="87">
        <f>IF(biasa1[[#This Row],[BARU]]="",biasa1[[#This Row],[JUMLAH AWAL]],biasa1[[#This Row],[BARU]])</f>
        <v>9</v>
      </c>
      <c r="D1147" s="87" t="s">
        <v>1120</v>
      </c>
      <c r="E1147" s="87">
        <v>9</v>
      </c>
      <c r="F1147" s="87"/>
      <c r="G11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7" s="90"/>
      <c r="I11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7" s="91">
        <f>LOOKUP(ROW(K1147)-ROWS($K$1:$K$3),biasa1[NO])</f>
        <v>1144</v>
      </c>
      <c r="L1147" s="77" t="str">
        <f>LOOKUP(biasa2[[#This Row],[NO]],biasa1[NO],biasa1[NAMA])</f>
        <v>Kertas Kado Holo motif polos PHS</v>
      </c>
      <c r="M1147" s="91">
        <f>LOOKUP(biasa2[[#This Row],[NO]],biasa1[NO],biasa1[JUMLAH])</f>
        <v>15</v>
      </c>
      <c r="N1147" s="91" t="str">
        <f>LOOKUP(biasa2[[#This Row],[NO]],biasa1[NO],biasa1[SATUAN])</f>
        <v>10 rim</v>
      </c>
    </row>
    <row r="1148" spans="1:14" ht="20.100000000000001" customHeight="1">
      <c r="A1148" s="87">
        <f>IF(biasa1[[#This Row],[JUMLAH]]&gt;0,COUNT(A$3:$A1147)+1,"")</f>
        <v>1125</v>
      </c>
      <c r="B1148" s="88" t="s">
        <v>1121</v>
      </c>
      <c r="C1148" s="87">
        <f>IF(biasa1[[#This Row],[BARU]]="",biasa1[[#This Row],[JUMLAH AWAL]],biasa1[[#This Row],[BARU]])</f>
        <v>16</v>
      </c>
      <c r="D1148" s="87">
        <v>100</v>
      </c>
      <c r="E1148" s="87">
        <v>16</v>
      </c>
      <c r="F1148" s="87"/>
      <c r="G11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8" s="90"/>
      <c r="I11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8" s="91">
        <f>LOOKUP(ROW(K1148)-ROWS($K$1:$K$3),biasa1[NO])</f>
        <v>1145</v>
      </c>
      <c r="L1148" s="77" t="str">
        <f>LOOKUP(biasa2[[#This Row],[NO]],biasa1[NO],biasa1[NAMA])</f>
        <v>Kertas Kado HVS</v>
      </c>
      <c r="M1148" s="91">
        <f>LOOKUP(biasa2[[#This Row],[NO]],biasa1[NO],biasa1[JUMLAH])</f>
        <v>1</v>
      </c>
      <c r="N1148" s="91" t="str">
        <f>LOOKUP(biasa2[[#This Row],[NO]],biasa1[NO],biasa1[SATUAN])</f>
        <v>2 rim</v>
      </c>
    </row>
    <row r="1149" spans="1:14" ht="20.100000000000001" customHeight="1">
      <c r="A1149" s="87">
        <f>IF(biasa1[[#This Row],[JUMLAH]]&gt;0,COUNT(A$3:$A1148)+1,"")</f>
        <v>1126</v>
      </c>
      <c r="B1149" s="88" t="s">
        <v>1122</v>
      </c>
      <c r="C1149" s="87">
        <f>IF(biasa1[[#This Row],[BARU]]="",biasa1[[#This Row],[JUMLAH AWAL]],biasa1[[#This Row],[BARU]])</f>
        <v>29</v>
      </c>
      <c r="D1149" s="87">
        <v>10</v>
      </c>
      <c r="E1149" s="87">
        <v>29</v>
      </c>
      <c r="F1149" s="87"/>
      <c r="G11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9" s="90"/>
      <c r="I11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9" s="91">
        <f>LOOKUP(ROW(K1149)-ROWS($K$1:$K$3),biasa1[NO])</f>
        <v>1146</v>
      </c>
      <c r="L1149" s="77" t="str">
        <f>LOOKUP(biasa2[[#This Row],[NO]],biasa1[NO],biasa1[NAMA])</f>
        <v>Kertas Kado Import(GD)/ Natal(3)/ Cmpr(8)</v>
      </c>
      <c r="M1149" s="91">
        <f>LOOKUP(biasa2[[#This Row],[NO]],biasa1[NO],biasa1[JUMLAH])</f>
        <v>11</v>
      </c>
      <c r="N1149" s="91" t="str">
        <f>LOOKUP(biasa2[[#This Row],[NO]],biasa1[NO],biasa1[SATUAN])</f>
        <v>60 pk</v>
      </c>
    </row>
    <row r="1150" spans="1:14" ht="20.100000000000001" customHeight="1">
      <c r="A1150" s="87">
        <f>IF(biasa1[[#This Row],[JUMLAH]]&gt;0,COUNT(A$3:$A1149)+1,"")</f>
        <v>1127</v>
      </c>
      <c r="B1150" s="88" t="s">
        <v>2709</v>
      </c>
      <c r="C1150" s="87">
        <f>IF(biasa1[[#This Row],[BARU]]="",biasa1[[#This Row],[JUMLAH AWAL]],biasa1[[#This Row],[BARU]])</f>
        <v>20</v>
      </c>
      <c r="D1150" s="87">
        <v>10</v>
      </c>
      <c r="E1150" s="87">
        <v>20</v>
      </c>
      <c r="F1150" s="87"/>
      <c r="G11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0" s="90"/>
      <c r="I11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0" s="91">
        <f>LOOKUP(ROW(K1150)-ROWS($K$1:$K$3),biasa1[NO])</f>
        <v>1147</v>
      </c>
      <c r="L1150" s="77" t="str">
        <f>LOOKUP(biasa2[[#This Row],[NO]],biasa1[NO],biasa1[NAMA])</f>
        <v>Kertas Krep m/p</v>
      </c>
      <c r="M1150" s="91">
        <f>LOOKUP(biasa2[[#This Row],[NO]],biasa1[NO],biasa1[JUMLAH])</f>
        <v>4</v>
      </c>
      <c r="N1150" s="91">
        <f>LOOKUP(biasa2[[#This Row],[NO]],biasa1[NO],biasa1[SATUAN])</f>
        <v>240</v>
      </c>
    </row>
    <row r="1151" spans="1:14" ht="20.100000000000001" customHeight="1">
      <c r="A1151" s="87">
        <f>IF(biasa1[[#This Row],[JUMLAH]]&gt;0,COUNT(A$3:$A1150)+1,"")</f>
        <v>1128</v>
      </c>
      <c r="B1151" s="88" t="s">
        <v>2710</v>
      </c>
      <c r="C1151" s="87">
        <f>IF(biasa1[[#This Row],[BARU]]="",biasa1[[#This Row],[JUMLAH AWAL]],biasa1[[#This Row],[BARU]])</f>
        <v>31</v>
      </c>
      <c r="D1151" s="87">
        <v>10</v>
      </c>
      <c r="E1151" s="87">
        <v>31</v>
      </c>
      <c r="F1151" s="87"/>
      <c r="G11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1" s="90"/>
      <c r="I11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1" s="91">
        <f>LOOKUP(ROW(K1151)-ROWS($K$1:$K$3),biasa1[NO])</f>
        <v>1148</v>
      </c>
      <c r="L1151" s="77" t="str">
        <f>LOOKUP(biasa2[[#This Row],[NO]],biasa1[NO],biasa1[NAMA])</f>
        <v>Kertas Krep mix koala</v>
      </c>
      <c r="M1151" s="91">
        <f>LOOKUP(biasa2[[#This Row],[NO]],biasa1[NO],biasa1[JUMLAH])</f>
        <v>5</v>
      </c>
      <c r="N1151" s="91">
        <f>LOOKUP(biasa2[[#This Row],[NO]],biasa1[NO],biasa1[SATUAN])</f>
        <v>270</v>
      </c>
    </row>
    <row r="1152" spans="1:14" ht="20.100000000000001" customHeight="1">
      <c r="A1152" s="87">
        <f>IF(biasa1[[#This Row],[JUMLAH]]&gt;0,COUNT(A$3:$A1151)+1,"")</f>
        <v>1129</v>
      </c>
      <c r="B1152" s="88" t="s">
        <v>1123</v>
      </c>
      <c r="C1152" s="87">
        <f>IF(biasa1[[#This Row],[BARU]]="",biasa1[[#This Row],[JUMLAH AWAL]],biasa1[[#This Row],[BARU]])</f>
        <v>4</v>
      </c>
      <c r="D1152" s="87">
        <v>20</v>
      </c>
      <c r="E1152" s="87">
        <v>4</v>
      </c>
      <c r="F1152" s="87"/>
      <c r="G11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2" s="90"/>
      <c r="I11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2" s="91">
        <f>LOOKUP(ROW(K1152)-ROWS($K$1:$K$3),biasa1[NO])</f>
        <v>1149</v>
      </c>
      <c r="L1152" s="77" t="str">
        <f>LOOKUP(biasa2[[#This Row],[NO]],biasa1[NO],biasa1[NAMA])</f>
        <v>Kertas lipat origami 16x16 (7307 Korea) Princess/ WTP / Snow White</v>
      </c>
      <c r="M1152" s="91">
        <f>LOOKUP(biasa2[[#This Row],[NO]],biasa1[NO],biasa1[JUMLAH])</f>
        <v>4</v>
      </c>
      <c r="N1152" s="91" t="str">
        <f>LOOKUP(biasa2[[#This Row],[NO]],biasa1[NO],biasa1[SATUAN])</f>
        <v>900 pc</v>
      </c>
    </row>
    <row r="1153" spans="1:14" ht="20.100000000000001" customHeight="1">
      <c r="A1153" s="87">
        <f>IF(biasa1[[#This Row],[JUMLAH]]&gt;0,COUNT(A$3:$A1152)+1,"")</f>
        <v>1130</v>
      </c>
      <c r="B1153" s="88" t="s">
        <v>2845</v>
      </c>
      <c r="C1153" s="87">
        <f>IF(biasa1[[#This Row],[BARU]]="",biasa1[[#This Row],[JUMLAH AWAL]],biasa1[[#This Row],[BARU]])</f>
        <v>8</v>
      </c>
      <c r="D1153" s="87">
        <v>20</v>
      </c>
      <c r="E1153" s="87">
        <v>8</v>
      </c>
      <c r="F1153" s="87"/>
      <c r="G11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3" s="90"/>
      <c r="I11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3" s="91">
        <f>LOOKUP(ROW(K1153)-ROWS($K$1:$K$3),biasa1[NO])</f>
        <v>1150</v>
      </c>
      <c r="L1153" s="77" t="str">
        <f>LOOKUP(biasa2[[#This Row],[NO]],biasa1[NO],biasa1[NAMA])</f>
        <v>Kertas lipat origami Z 003</v>
      </c>
      <c r="M1153" s="91">
        <f>LOOKUP(biasa2[[#This Row],[NO]],biasa1[NO],biasa1[JUMLAH])</f>
        <v>3</v>
      </c>
      <c r="N1153" s="91">
        <f>LOOKUP(biasa2[[#This Row],[NO]],biasa1[NO],biasa1[SATUAN])</f>
        <v>0</v>
      </c>
    </row>
    <row r="1154" spans="1:14" ht="20.100000000000001" customHeight="1">
      <c r="A1154" s="87">
        <f>IF(biasa1[[#This Row],[JUMLAH]]&gt;0,COUNT(A$3:$A1153)+1,"")</f>
        <v>1131</v>
      </c>
      <c r="B1154" s="88" t="s">
        <v>2844</v>
      </c>
      <c r="C1154" s="87">
        <f>IF(biasa1[[#This Row],[BARU]]="",biasa1[[#This Row],[JUMLAH AWAL]],biasa1[[#This Row],[BARU]])</f>
        <v>14</v>
      </c>
      <c r="D1154" s="87">
        <v>20</v>
      </c>
      <c r="E1154" s="87">
        <v>14</v>
      </c>
      <c r="F1154" s="87"/>
      <c r="G11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4" s="90"/>
      <c r="I11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4" s="91">
        <f>LOOKUP(ROW(K1154)-ROWS($K$1:$K$3),biasa1[NO])</f>
        <v>1151</v>
      </c>
      <c r="L1154" s="77" t="str">
        <f>LOOKUP(biasa2[[#This Row],[NO]],biasa1[NO],biasa1[NAMA])</f>
        <v>Kertas lipat yasama motif 12 Dpn</v>
      </c>
      <c r="M1154" s="91">
        <f>LOOKUP(biasa2[[#This Row],[NO]],biasa1[NO],biasa1[JUMLAH])</f>
        <v>1</v>
      </c>
      <c r="N1154" s="91" t="str">
        <f>LOOKUP(biasa2[[#This Row],[NO]],biasa1[NO],biasa1[SATUAN])</f>
        <v>1200 pc</v>
      </c>
    </row>
    <row r="1155" spans="1:14" ht="20.100000000000001" customHeight="1">
      <c r="A1155" s="87">
        <f>IF(biasa1[[#This Row],[JUMLAH]]&gt;0,COUNT(A$3:$A1154)+1,"")</f>
        <v>1132</v>
      </c>
      <c r="B1155" s="88" t="s">
        <v>1124</v>
      </c>
      <c r="C1155" s="87">
        <f>IF(biasa1[[#This Row],[BARU]]="",biasa1[[#This Row],[JUMLAH AWAL]],biasa1[[#This Row],[BARU]])</f>
        <v>9</v>
      </c>
      <c r="D1155" s="87" t="s">
        <v>1125</v>
      </c>
      <c r="E1155" s="87">
        <v>9</v>
      </c>
      <c r="F1155" s="87"/>
      <c r="G11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5" s="90"/>
      <c r="I11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5" s="91">
        <f>LOOKUP(ROW(K1155)-ROWS($K$1:$K$3),biasa1[NO])</f>
        <v>1152</v>
      </c>
      <c r="L1155" s="77" t="str">
        <f>LOOKUP(biasa2[[#This Row],[NO]],biasa1[NO],biasa1[NAMA])</f>
        <v xml:space="preserve">Kertas origami mewarnai </v>
      </c>
      <c r="M1155" s="91">
        <f>LOOKUP(biasa2[[#This Row],[NO]],biasa1[NO],biasa1[JUMLAH])</f>
        <v>1</v>
      </c>
      <c r="N1155" s="91">
        <f>LOOKUP(biasa2[[#This Row],[NO]],biasa1[NO],biasa1[SATUAN])</f>
        <v>1000</v>
      </c>
    </row>
    <row r="1156" spans="1:14" ht="20.100000000000001" customHeight="1">
      <c r="A1156" s="87">
        <f>IF(biasa1[[#This Row],[JUMLAH]]&gt;0,COUNT(A$3:$A1155)+1,"")</f>
        <v>1133</v>
      </c>
      <c r="B1156" s="88" t="s">
        <v>1126</v>
      </c>
      <c r="C1156" s="87">
        <f>IF(biasa1[[#This Row],[BARU]]="",biasa1[[#This Row],[JUMLAH AWAL]],biasa1[[#This Row],[BARU]])</f>
        <v>8</v>
      </c>
      <c r="D1156" s="87" t="s">
        <v>1127</v>
      </c>
      <c r="E1156" s="87">
        <v>8</v>
      </c>
      <c r="F1156" s="87"/>
      <c r="G11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6" s="90"/>
      <c r="I11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6" s="91">
        <f>LOOKUP(ROW(K1156)-ROWS($K$1:$K$3),biasa1[NO])</f>
        <v>1153</v>
      </c>
      <c r="L1156" s="77" t="str">
        <f>LOOKUP(biasa2[[#This Row],[NO]],biasa1[NO],biasa1[NAMA])</f>
        <v xml:space="preserve">Kertas origami mewarnai </v>
      </c>
      <c r="M1156" s="91">
        <f>LOOKUP(biasa2[[#This Row],[NO]],biasa1[NO],biasa1[JUMLAH])</f>
        <v>5</v>
      </c>
      <c r="N1156" s="91" t="str">
        <f>LOOKUP(biasa2[[#This Row],[NO]],biasa1[NO],biasa1[SATUAN])</f>
        <v>1200 pc</v>
      </c>
    </row>
    <row r="1157" spans="1:14" ht="20.100000000000001" customHeight="1">
      <c r="A1157" s="87">
        <f>IF(biasa1[[#This Row],[JUMLAH]]&gt;0,COUNT(A$3:$A1156)+1,"")</f>
        <v>1134</v>
      </c>
      <c r="B1157" s="93" t="s">
        <v>2711</v>
      </c>
      <c r="C1157" s="94">
        <f>IF(biasa1[[#This Row],[BARU]]="",biasa1[[#This Row],[JUMLAH AWAL]],biasa1[[#This Row],[BARU]])</f>
        <v>1</v>
      </c>
      <c r="D1157" s="94">
        <v>2600</v>
      </c>
      <c r="E1157" s="94">
        <v>1</v>
      </c>
      <c r="F1157" s="87"/>
      <c r="G11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7" s="90"/>
      <c r="I11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7" s="91">
        <f>LOOKUP(ROW(K1157)-ROWS($K$1:$K$3),biasa1[NO])</f>
        <v>1154</v>
      </c>
      <c r="L1157" s="77" t="str">
        <f>LOOKUP(biasa2[[#This Row],[NO]],biasa1[NO],biasa1[NAMA])</f>
        <v>Key ring Debozz DBKC 003</v>
      </c>
      <c r="M1157" s="91">
        <f>LOOKUP(biasa2[[#This Row],[NO]],biasa1[NO],biasa1[JUMLAH])</f>
        <v>5</v>
      </c>
      <c r="N1157" s="91" t="str">
        <f>LOOKUP(biasa2[[#This Row],[NO]],biasa1[NO],biasa1[SATUAN])</f>
        <v>96 box</v>
      </c>
    </row>
    <row r="1158" spans="1:14" ht="20.100000000000001" customHeight="1">
      <c r="A1158" s="87">
        <f>IF(biasa1[[#This Row],[JUMLAH]]&gt;0,COUNT(A$3:$A1157)+1,"")</f>
        <v>1135</v>
      </c>
      <c r="B1158" s="88" t="s">
        <v>1128</v>
      </c>
      <c r="C1158" s="87">
        <f>IF(biasa1[[#This Row],[BARU]]="",biasa1[[#This Row],[JUMLAH AWAL]],biasa1[[#This Row],[BARU]])</f>
        <v>2</v>
      </c>
      <c r="D1158" s="87" t="s">
        <v>1129</v>
      </c>
      <c r="E1158" s="87">
        <v>2</v>
      </c>
      <c r="F1158" s="87"/>
      <c r="G11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8" s="90"/>
      <c r="I11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8" s="91">
        <f>LOOKUP(ROW(K1158)-ROWS($K$1:$K$3),biasa1[NO])</f>
        <v>1155</v>
      </c>
      <c r="L1158" s="77" t="str">
        <f>LOOKUP(biasa2[[#This Row],[NO]],biasa1[NO],biasa1[NAMA])</f>
        <v>Kompas DL 45-3(gold)</v>
      </c>
      <c r="M1158" s="91">
        <f>LOOKUP(biasa2[[#This Row],[NO]],biasa1[NO],biasa1[JUMLAH])</f>
        <v>18</v>
      </c>
      <c r="N1158" s="91" t="str">
        <f>LOOKUP(biasa2[[#This Row],[NO]],biasa1[NO],biasa1[SATUAN])</f>
        <v>144 pc</v>
      </c>
    </row>
    <row r="1159" spans="1:14" ht="20.100000000000001" customHeight="1">
      <c r="A1159" s="89">
        <f>IF(biasa1[[#This Row],[JUMLAH]]&gt;0,COUNT(A$3:$A1158)+1,"")</f>
        <v>1136</v>
      </c>
      <c r="B1159" s="92" t="s">
        <v>2826</v>
      </c>
      <c r="C1159" s="89">
        <f>IF(biasa1[[#This Row],[BARU]]="",biasa1[[#This Row],[JUMLAH AWAL]],biasa1[[#This Row],[BARU]])</f>
        <v>2</v>
      </c>
      <c r="D1159" s="87">
        <v>4000</v>
      </c>
      <c r="E1159" s="89">
        <v>2</v>
      </c>
      <c r="F1159" s="87"/>
      <c r="G11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9" s="90"/>
      <c r="I11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9" s="91">
        <f>LOOKUP(ROW(K1159)-ROWS($K$1:$K$3),biasa1[NO])</f>
        <v>1156</v>
      </c>
      <c r="L1159" s="77" t="str">
        <f>LOOKUP(biasa2[[#This Row],[NO]],biasa1[NO],biasa1[NAMA])</f>
        <v>Ks. Set 6F 65</v>
      </c>
      <c r="M1159" s="91">
        <f>LOOKUP(biasa2[[#This Row],[NO]],biasa1[NO],biasa1[JUMLAH])</f>
        <v>4</v>
      </c>
      <c r="N1159" s="91">
        <f>LOOKUP(biasa2[[#This Row],[NO]],biasa1[NO],biasa1[SATUAN])</f>
        <v>480</v>
      </c>
    </row>
    <row r="1160" spans="1:14" ht="20.100000000000001" customHeight="1">
      <c r="A1160" s="87">
        <f>IF(biasa1[[#This Row],[JUMLAH]]&gt;0,COUNT(A$3:$A1159)+1,"")</f>
        <v>1137</v>
      </c>
      <c r="B1160" s="88" t="s">
        <v>1130</v>
      </c>
      <c r="C1160" s="87">
        <f>IF(biasa1[[#This Row],[BARU]]="",biasa1[[#This Row],[JUMLAH AWAL]],biasa1[[#This Row],[BARU]])</f>
        <v>4</v>
      </c>
      <c r="D1160" s="87" t="s">
        <v>1131</v>
      </c>
      <c r="E1160" s="87">
        <v>4</v>
      </c>
      <c r="F1160" s="87"/>
      <c r="G11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0" s="90"/>
      <c r="I11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0" s="91">
        <f>LOOKUP(ROW(K1160)-ROWS($K$1:$K$3),biasa1[NO])</f>
        <v>1157</v>
      </c>
      <c r="L1160" s="77" t="str">
        <f>LOOKUP(biasa2[[#This Row],[NO]],biasa1[NO],biasa1[NAMA])</f>
        <v>Ks. Set 6F 77</v>
      </c>
      <c r="M1160" s="91">
        <f>LOOKUP(biasa2[[#This Row],[NO]],biasa1[NO],biasa1[JUMLAH])</f>
        <v>2</v>
      </c>
      <c r="N1160" s="91">
        <f>LOOKUP(biasa2[[#This Row],[NO]],biasa1[NO],biasa1[SATUAN])</f>
        <v>480</v>
      </c>
    </row>
    <row r="1161" spans="1:14" ht="20.100000000000001" customHeight="1">
      <c r="A1161" s="87">
        <f>IF(biasa1[[#This Row],[JUMLAH]]&gt;0,COUNT(A$3:$A1160)+1,"")</f>
        <v>1138</v>
      </c>
      <c r="B1161" s="88" t="s">
        <v>1132</v>
      </c>
      <c r="C1161" s="87">
        <f>IF(biasa1[[#This Row],[BARU]]="",biasa1[[#This Row],[JUMLAH AWAL]],biasa1[[#This Row],[BARU]])</f>
        <v>6</v>
      </c>
      <c r="D1161" s="87" t="s">
        <v>1133</v>
      </c>
      <c r="E1161" s="87">
        <v>6</v>
      </c>
      <c r="F1161" s="87"/>
      <c r="G11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1" s="90"/>
      <c r="I11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1" s="91">
        <f>LOOKUP(ROW(K1161)-ROWS($K$1:$K$3),biasa1[NO])</f>
        <v>1158</v>
      </c>
      <c r="L1161" s="77" t="str">
        <f>LOOKUP(biasa2[[#This Row],[NO]],biasa1[NO],biasa1[NAMA])</f>
        <v>Ks. Set ABG Erica 0288(14)/ 0299(9)</v>
      </c>
      <c r="M1161" s="91">
        <f>LOOKUP(biasa2[[#This Row],[NO]],biasa1[NO],biasa1[JUMLAH])</f>
        <v>23</v>
      </c>
      <c r="N1161" s="91" t="str">
        <f>LOOKUP(biasa2[[#This Row],[NO]],biasa1[NO],biasa1[SATUAN])</f>
        <v>72 ls</v>
      </c>
    </row>
    <row r="1162" spans="1:14" ht="20.100000000000001" customHeight="1">
      <c r="A1162" s="87">
        <f>IF(biasa1[[#This Row],[JUMLAH]]&gt;0,COUNT(A$3:$A1161)+1,"")</f>
        <v>1139</v>
      </c>
      <c r="B1162" s="88" t="s">
        <v>1134</v>
      </c>
      <c r="C1162" s="87">
        <f>IF(biasa1[[#This Row],[BARU]]="",biasa1[[#This Row],[JUMLAH AWAL]],biasa1[[#This Row],[BARU]])</f>
        <v>1</v>
      </c>
      <c r="D1162" s="87" t="s">
        <v>1133</v>
      </c>
      <c r="E1162" s="87">
        <v>1</v>
      </c>
      <c r="F1162" s="87"/>
      <c r="G11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2" s="90"/>
      <c r="I11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2" s="91">
        <f>LOOKUP(ROW(K1162)-ROWS($K$1:$K$3),biasa1[NO])</f>
        <v>1159</v>
      </c>
      <c r="L1162" s="77" t="str">
        <f>LOOKUP(biasa2[[#This Row],[NO]],biasa1[NO],biasa1[NAMA])</f>
        <v>Ks. Set Bonrks Beauty III</v>
      </c>
      <c r="M1162" s="91">
        <f>LOOKUP(biasa2[[#This Row],[NO]],biasa1[NO],biasa1[JUMLAH])</f>
        <v>2</v>
      </c>
      <c r="N1162" s="91" t="str">
        <f>LOOKUP(biasa2[[#This Row],[NO]],biasa1[NO],biasa1[SATUAN])</f>
        <v>56 ls</v>
      </c>
    </row>
    <row r="1163" spans="1:14" ht="20.100000000000001" customHeight="1">
      <c r="A1163" s="87">
        <f>IF(biasa1[[#This Row],[JUMLAH]]&gt;0,COUNT(A$3:$A1162)+1,"")</f>
        <v>1140</v>
      </c>
      <c r="B1163" s="88" t="s">
        <v>1135</v>
      </c>
      <c r="C1163" s="87">
        <f>IF(biasa1[[#This Row],[BARU]]="",biasa1[[#This Row],[JUMLAH AWAL]],biasa1[[#This Row],[BARU]])</f>
        <v>5</v>
      </c>
      <c r="D1163" s="87" t="s">
        <v>1136</v>
      </c>
      <c r="E1163" s="87">
        <v>5</v>
      </c>
      <c r="F1163" s="87"/>
      <c r="G11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3" s="90"/>
      <c r="I11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3" s="91">
        <f>LOOKUP(ROW(K1163)-ROWS($K$1:$K$3),biasa1[NO])</f>
        <v>1160</v>
      </c>
      <c r="L1163" s="77" t="str">
        <f>LOOKUP(biasa2[[#This Row],[NO]],biasa1[NO],biasa1[NAMA])</f>
        <v>Ks. Set F4 G &amp; G Zodiac 1621</v>
      </c>
      <c r="M1163" s="91">
        <f>LOOKUP(biasa2[[#This Row],[NO]],biasa1[NO],biasa1[JUMLAH])</f>
        <v>1</v>
      </c>
      <c r="N1163" s="91" t="str">
        <f>LOOKUP(biasa2[[#This Row],[NO]],biasa1[NO],biasa1[SATUAN])</f>
        <v>100 ls</v>
      </c>
    </row>
    <row r="1164" spans="1:14" ht="20.100000000000001" customHeight="1">
      <c r="A1164" s="87">
        <f>IF(biasa1[[#This Row],[JUMLAH]]&gt;0,COUNT(A$3:$A1163)+1,"")</f>
        <v>1141</v>
      </c>
      <c r="B1164" s="88" t="s">
        <v>1137</v>
      </c>
      <c r="C1164" s="87">
        <f>IF(biasa1[[#This Row],[BARU]]="",biasa1[[#This Row],[JUMLAH AWAL]],biasa1[[#This Row],[BARU]])</f>
        <v>7</v>
      </c>
      <c r="D1164" s="87" t="s">
        <v>1138</v>
      </c>
      <c r="E1164" s="87">
        <v>7</v>
      </c>
      <c r="F1164" s="87"/>
      <c r="G11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4" s="90"/>
      <c r="I11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4" s="91">
        <f>LOOKUP(ROW(K1164)-ROWS($K$1:$K$3),biasa1[NO])</f>
        <v>1161</v>
      </c>
      <c r="L1164" s="77" t="str">
        <f>LOOKUP(biasa2[[#This Row],[NO]],biasa1[NO],biasa1[NAMA])</f>
        <v>Ks. Set F4+Data Pribadi</v>
      </c>
      <c r="M1164" s="91">
        <f>LOOKUP(biasa2[[#This Row],[NO]],biasa1[NO],biasa1[JUMLAH])</f>
        <v>1</v>
      </c>
      <c r="N1164" s="91" t="str">
        <f>LOOKUP(biasa2[[#This Row],[NO]],biasa1[NO],biasa1[SATUAN])</f>
        <v>120 ls</v>
      </c>
    </row>
    <row r="1165" spans="1:14" ht="20.100000000000001" customHeight="1">
      <c r="A1165" s="87">
        <f>IF(biasa1[[#This Row],[JUMLAH]]&gt;0,COUNT(A$3:$A1164)+1,"")</f>
        <v>1142</v>
      </c>
      <c r="B1165" s="88" t="s">
        <v>1139</v>
      </c>
      <c r="C1165" s="87">
        <f>IF(biasa1[[#This Row],[BARU]]="",biasa1[[#This Row],[JUMLAH AWAL]],biasa1[[#This Row],[BARU]])</f>
        <v>4</v>
      </c>
      <c r="D1165" s="87" t="s">
        <v>1133</v>
      </c>
      <c r="E1165" s="87">
        <v>4</v>
      </c>
      <c r="F1165" s="87"/>
      <c r="G11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5" s="90"/>
      <c r="I11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5" s="91">
        <f>LOOKUP(ROW(K1165)-ROWS($K$1:$K$3),biasa1[NO])</f>
        <v>1162</v>
      </c>
      <c r="L1165" s="77" t="str">
        <f>LOOKUP(biasa2[[#This Row],[NO]],biasa1[NO],biasa1[NAMA])</f>
        <v>Ks. Set F4+Sticker Silvia</v>
      </c>
      <c r="M1165" s="91">
        <f>LOOKUP(biasa2[[#This Row],[NO]],biasa1[NO],biasa1[JUMLAH])</f>
        <v>13</v>
      </c>
      <c r="N1165" s="91" t="str">
        <f>LOOKUP(biasa2[[#This Row],[NO]],biasa1[NO],biasa1[SATUAN])</f>
        <v>96 ls</v>
      </c>
    </row>
    <row r="1166" spans="1:14" ht="20.100000000000001" customHeight="1">
      <c r="A1166" s="87">
        <f>IF(biasa1[[#This Row],[JUMLAH]]&gt;0,COUNT(A$3:$A1165)+1,"")</f>
        <v>1143</v>
      </c>
      <c r="B1166" s="88" t="s">
        <v>1140</v>
      </c>
      <c r="C1166" s="87">
        <f>IF(biasa1[[#This Row],[BARU]]="",biasa1[[#This Row],[JUMLAH AWAL]],biasa1[[#This Row],[BARU]])</f>
        <v>56</v>
      </c>
      <c r="D1166" s="87" t="s">
        <v>1133</v>
      </c>
      <c r="E1166" s="87">
        <v>56</v>
      </c>
      <c r="F1166" s="87"/>
      <c r="G11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6" s="90"/>
      <c r="I11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6" s="91">
        <f>LOOKUP(ROW(K1166)-ROWS($K$1:$K$3),biasa1[NO])</f>
        <v>1163</v>
      </c>
      <c r="L1166" s="77" t="str">
        <f>LOOKUP(biasa2[[#This Row],[NO]],biasa1[NO],biasa1[NAMA])</f>
        <v xml:space="preserve">Ks. Set Fancy MCN </v>
      </c>
      <c r="M1166" s="91">
        <f>LOOKUP(biasa2[[#This Row],[NO]],biasa1[NO],biasa1[JUMLAH])</f>
        <v>7</v>
      </c>
      <c r="N1166" s="91" t="str">
        <f>LOOKUP(biasa2[[#This Row],[NO]],biasa1[NO],biasa1[SATUAN])</f>
        <v>84 ls</v>
      </c>
    </row>
    <row r="1167" spans="1:14" ht="20.100000000000001" customHeight="1">
      <c r="A1167" s="87">
        <f>IF(biasa1[[#This Row],[JUMLAH]]&gt;0,COUNT(A$3:$A1166)+1,"")</f>
        <v>1144</v>
      </c>
      <c r="B1167" s="88" t="s">
        <v>1141</v>
      </c>
      <c r="C1167" s="87">
        <f>IF(biasa1[[#This Row],[BARU]]="",biasa1[[#This Row],[JUMLAH AWAL]],biasa1[[#This Row],[BARU]])</f>
        <v>15</v>
      </c>
      <c r="D1167" s="87" t="s">
        <v>1133</v>
      </c>
      <c r="E1167" s="87">
        <v>15</v>
      </c>
      <c r="F1167" s="87"/>
      <c r="G11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7" s="90"/>
      <c r="I11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7" s="91">
        <f>LOOKUP(ROW(K1167)-ROWS($K$1:$K$3),biasa1[NO])</f>
        <v>1164</v>
      </c>
      <c r="L1167" s="77" t="str">
        <f>LOOKUP(biasa2[[#This Row],[NO]],biasa1[NO],biasa1[NAMA])</f>
        <v>Ks. Set Garfield</v>
      </c>
      <c r="M1167" s="91">
        <f>LOOKUP(biasa2[[#This Row],[NO]],biasa1[NO],biasa1[JUMLAH])</f>
        <v>12</v>
      </c>
      <c r="N1167" s="91" t="str">
        <f>LOOKUP(biasa2[[#This Row],[NO]],biasa1[NO],biasa1[SATUAN])</f>
        <v>60 ls</v>
      </c>
    </row>
    <row r="1168" spans="1:14" ht="20.100000000000001" customHeight="1">
      <c r="A1168" s="87">
        <f>IF(biasa1[[#This Row],[JUMLAH]]&gt;0,COUNT(A$3:$A1167)+1,"")</f>
        <v>1145</v>
      </c>
      <c r="B1168" s="88" t="s">
        <v>1142</v>
      </c>
      <c r="C1168" s="87">
        <f>IF(biasa1[[#This Row],[BARU]]="",biasa1[[#This Row],[JUMLAH AWAL]],biasa1[[#This Row],[BARU]])</f>
        <v>1</v>
      </c>
      <c r="D1168" s="87" t="s">
        <v>1143</v>
      </c>
      <c r="E1168" s="87">
        <v>1</v>
      </c>
      <c r="F1168" s="87"/>
      <c r="G11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8" s="90"/>
      <c r="I11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8" s="91">
        <f>LOOKUP(ROW(K1168)-ROWS($K$1:$K$3),biasa1[NO])</f>
        <v>1165</v>
      </c>
      <c r="L1168" s="77" t="str">
        <f>LOOKUP(biasa2[[#This Row],[NO]],biasa1[NO],biasa1[NAMA])</f>
        <v>Ks. Set Hk Mill 2000</v>
      </c>
      <c r="M1168" s="91">
        <f>LOOKUP(biasa2[[#This Row],[NO]],biasa1[NO],biasa1[JUMLAH])</f>
        <v>3</v>
      </c>
      <c r="N1168" s="91" t="str">
        <f>LOOKUP(biasa2[[#This Row],[NO]],biasa1[NO],biasa1[SATUAN])</f>
        <v>72 ls</v>
      </c>
    </row>
    <row r="1169" spans="1:14" ht="20.100000000000001" customHeight="1">
      <c r="A1169" s="87">
        <f>IF(biasa1[[#This Row],[JUMLAH]]&gt;0,COUNT(A$3:$A1168)+1,"")</f>
        <v>1146</v>
      </c>
      <c r="B1169" s="88" t="s">
        <v>1144</v>
      </c>
      <c r="C1169" s="87">
        <f>IF(biasa1[[#This Row],[BARU]]="",biasa1[[#This Row],[JUMLAH AWAL]],biasa1[[#This Row],[BARU]])</f>
        <v>11</v>
      </c>
      <c r="D1169" s="87" t="s">
        <v>1145</v>
      </c>
      <c r="E1169" s="87">
        <v>11</v>
      </c>
      <c r="F1169" s="87"/>
      <c r="G11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9" s="90"/>
      <c r="I11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9" s="91">
        <f>LOOKUP(ROW(K1169)-ROWS($K$1:$K$3),biasa1[NO])</f>
        <v>1166</v>
      </c>
      <c r="L1169" s="77" t="str">
        <f>LOOKUP(biasa2[[#This Row],[NO]],biasa1[NO],biasa1[NAMA])</f>
        <v>Ks. Set Menara Bunga</v>
      </c>
      <c r="M1169" s="91">
        <f>LOOKUP(biasa2[[#This Row],[NO]],biasa1[NO],biasa1[JUMLAH])</f>
        <v>1</v>
      </c>
      <c r="N1169" s="91" t="str">
        <f>LOOKUP(biasa2[[#This Row],[NO]],biasa1[NO],biasa1[SATUAN])</f>
        <v>100 ls</v>
      </c>
    </row>
    <row r="1170" spans="1:14" ht="20.100000000000001" customHeight="1">
      <c r="A1170" s="87">
        <f>IF(biasa1[[#This Row],[JUMLAH]]&gt;0,COUNT(A$3:$A1169)+1,"")</f>
        <v>1147</v>
      </c>
      <c r="B1170" s="88" t="s">
        <v>1146</v>
      </c>
      <c r="C1170" s="87">
        <f>IF(biasa1[[#This Row],[BARU]]="",biasa1[[#This Row],[JUMLAH AWAL]],biasa1[[#This Row],[BARU]])</f>
        <v>4</v>
      </c>
      <c r="D1170" s="87">
        <v>240</v>
      </c>
      <c r="E1170" s="87">
        <v>4</v>
      </c>
      <c r="F1170" s="87"/>
      <c r="G11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0" s="90"/>
      <c r="I11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0" s="91">
        <f>LOOKUP(ROW(K1170)-ROWS($K$1:$K$3),biasa1[NO])</f>
        <v>1167</v>
      </c>
      <c r="L1170" s="77" t="str">
        <f>LOOKUP(biasa2[[#This Row],[NO]],biasa1[NO],biasa1[NAMA])</f>
        <v>Ks. Set Monroe</v>
      </c>
      <c r="M1170" s="91">
        <f>LOOKUP(biasa2[[#This Row],[NO]],biasa1[NO],biasa1[JUMLAH])</f>
        <v>1</v>
      </c>
      <c r="N1170" s="91" t="str">
        <f>LOOKUP(biasa2[[#This Row],[NO]],biasa1[NO],biasa1[SATUAN])</f>
        <v>40 ls</v>
      </c>
    </row>
    <row r="1171" spans="1:14" ht="20.100000000000001" customHeight="1">
      <c r="A1171" s="87">
        <f>IF(biasa1[[#This Row],[JUMLAH]]&gt;0,COUNT(A$3:$A1170)+1,"")</f>
        <v>1148</v>
      </c>
      <c r="B1171" s="88" t="s">
        <v>2841</v>
      </c>
      <c r="C1171" s="87">
        <f>IF(biasa1[[#This Row],[BARU]]="",biasa1[[#This Row],[JUMLAH AWAL]],biasa1[[#This Row],[BARU]])</f>
        <v>5</v>
      </c>
      <c r="D1171" s="87">
        <v>270</v>
      </c>
      <c r="E1171" s="87">
        <v>5</v>
      </c>
      <c r="F1171" s="87"/>
      <c r="G11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1" s="90"/>
      <c r="I11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1" s="91">
        <f>LOOKUP(ROW(K1171)-ROWS($K$1:$K$3),biasa1[NO])</f>
        <v>1168</v>
      </c>
      <c r="L1171" s="77" t="str">
        <f>LOOKUP(biasa2[[#This Row],[NO]],biasa1[NO],biasa1[NAMA])</f>
        <v>Ks. Set Monroe</v>
      </c>
      <c r="M1171" s="91">
        <f>LOOKUP(biasa2[[#This Row],[NO]],biasa1[NO],biasa1[JUMLAH])</f>
        <v>1</v>
      </c>
      <c r="N1171" s="91" t="str">
        <f>LOOKUP(biasa2[[#This Row],[NO]],biasa1[NO],biasa1[SATUAN])</f>
        <v>80 ls</v>
      </c>
    </row>
    <row r="1172" spans="1:14" ht="20.100000000000001" customHeight="1">
      <c r="A1172" s="87">
        <f>IF(biasa1[[#This Row],[JUMLAH]]&gt;0,COUNT(A$3:$A1171)+1,"")</f>
        <v>1149</v>
      </c>
      <c r="B1172" s="88" t="s">
        <v>1147</v>
      </c>
      <c r="C1172" s="87">
        <f>IF(biasa1[[#This Row],[BARU]]="",biasa1[[#This Row],[JUMLAH AWAL]],biasa1[[#This Row],[BARU]])</f>
        <v>4</v>
      </c>
      <c r="D1172" s="87" t="s">
        <v>1148</v>
      </c>
      <c r="E1172" s="87">
        <v>4</v>
      </c>
      <c r="F1172" s="87"/>
      <c r="G11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2" s="90"/>
      <c r="I11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2" s="91">
        <f>LOOKUP(ROW(K1172)-ROWS($K$1:$K$3),biasa1[NO])</f>
        <v>1169</v>
      </c>
      <c r="L1172" s="77" t="str">
        <f>LOOKUP(biasa2[[#This Row],[NO]],biasa1[NO],biasa1[NAMA])</f>
        <v>Ks. Set Pipy &amp; Friend</v>
      </c>
      <c r="M1172" s="91">
        <f>LOOKUP(biasa2[[#This Row],[NO]],biasa1[NO],biasa1[JUMLAH])</f>
        <v>1</v>
      </c>
      <c r="N1172" s="91" t="str">
        <f>LOOKUP(biasa2[[#This Row],[NO]],biasa1[NO],biasa1[SATUAN])</f>
        <v>72 ls</v>
      </c>
    </row>
    <row r="1173" spans="1:14" ht="20.100000000000001" customHeight="1">
      <c r="A1173" s="87">
        <f>IF(biasa1[[#This Row],[JUMLAH]]&gt;0,COUNT(A$3:$A1172)+1,"")</f>
        <v>1150</v>
      </c>
      <c r="B1173" s="88" t="s">
        <v>1149</v>
      </c>
      <c r="C1173" s="87">
        <f>IF(biasa1[[#This Row],[BARU]]="",biasa1[[#This Row],[JUMLAH AWAL]],biasa1[[#This Row],[BARU]])</f>
        <v>3</v>
      </c>
      <c r="D1173" s="87"/>
      <c r="E1173" s="87">
        <v>3</v>
      </c>
      <c r="F1173" s="87"/>
      <c r="G11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3" s="90"/>
      <c r="I11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3" s="91">
        <f>LOOKUP(ROW(K1173)-ROWS($K$1:$K$3),biasa1[NO])</f>
        <v>1170</v>
      </c>
      <c r="L1173" s="77" t="str">
        <f>LOOKUP(biasa2[[#This Row],[NO]],biasa1[NO],biasa1[NAMA])</f>
        <v>Kuas Atorna no 11</v>
      </c>
      <c r="M1173" s="91">
        <f>LOOKUP(biasa2[[#This Row],[NO]],biasa1[NO],biasa1[JUMLAH])</f>
        <v>2</v>
      </c>
      <c r="N1173" s="91" t="str">
        <f>LOOKUP(biasa2[[#This Row],[NO]],biasa1[NO],biasa1[SATUAN])</f>
        <v>100 ls</v>
      </c>
    </row>
    <row r="1174" spans="1:14" ht="20.100000000000001" customHeight="1">
      <c r="A1174" s="87">
        <f>IF(biasa1[[#This Row],[JUMLAH]]&gt;0,COUNT(A$3:$A1173)+1,"")</f>
        <v>1151</v>
      </c>
      <c r="B1174" s="88" t="s">
        <v>1150</v>
      </c>
      <c r="C1174" s="87">
        <f>IF(biasa1[[#This Row],[BARU]]="",biasa1[[#This Row],[JUMLAH AWAL]],biasa1[[#This Row],[BARU]])</f>
        <v>1</v>
      </c>
      <c r="D1174" s="87" t="s">
        <v>29</v>
      </c>
      <c r="E1174" s="87">
        <v>1</v>
      </c>
      <c r="F1174" s="87"/>
      <c r="G11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4" s="90"/>
      <c r="I11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4" s="91">
        <f>LOOKUP(ROW(K1174)-ROWS($K$1:$K$3),biasa1[NO])</f>
        <v>1171</v>
      </c>
      <c r="L1174" s="77" t="str">
        <f>LOOKUP(biasa2[[#This Row],[NO]],biasa1[NO],biasa1[NAMA])</f>
        <v>Kuas Atorna no 8</v>
      </c>
      <c r="M1174" s="91">
        <f>LOOKUP(biasa2[[#This Row],[NO]],biasa1[NO],biasa1[JUMLAH])</f>
        <v>3</v>
      </c>
      <c r="N1174" s="91" t="str">
        <f>LOOKUP(biasa2[[#This Row],[NO]],biasa1[NO],biasa1[SATUAN])</f>
        <v>100 ls</v>
      </c>
    </row>
    <row r="1175" spans="1:14" ht="20.100000000000001" customHeight="1">
      <c r="A1175" s="87">
        <f>IF(biasa1[[#This Row],[JUMLAH]]&gt;0,COUNT(A$3:$A1174)+1,"")</f>
        <v>1152</v>
      </c>
      <c r="B1175" s="88" t="s">
        <v>1151</v>
      </c>
      <c r="C1175" s="87">
        <f>IF(biasa1[[#This Row],[BARU]]="",biasa1[[#This Row],[JUMLAH AWAL]],biasa1[[#This Row],[BARU]])</f>
        <v>1</v>
      </c>
      <c r="D1175" s="87">
        <v>1000</v>
      </c>
      <c r="E1175" s="87">
        <v>1</v>
      </c>
      <c r="F1175" s="87"/>
      <c r="G11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5" s="90"/>
      <c r="I11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5" s="91">
        <f>LOOKUP(ROW(K1175)-ROWS($K$1:$K$3),biasa1[NO])</f>
        <v>1172</v>
      </c>
      <c r="L1175" s="77" t="str">
        <f>LOOKUP(biasa2[[#This Row],[NO]],biasa1[NO],biasa1[NAMA])</f>
        <v>Kuas Atorna no 9</v>
      </c>
      <c r="M1175" s="91">
        <f>LOOKUP(biasa2[[#This Row],[NO]],biasa1[NO],biasa1[JUMLAH])</f>
        <v>4</v>
      </c>
      <c r="N1175" s="91" t="str">
        <f>LOOKUP(biasa2[[#This Row],[NO]],biasa1[NO],biasa1[SATUAN])</f>
        <v>100 ls</v>
      </c>
    </row>
    <row r="1176" spans="1:14" ht="20.100000000000001" customHeight="1">
      <c r="A1176" s="87">
        <f>IF(biasa1[[#This Row],[JUMLAH]]&gt;0,COUNT(A$3:$A1175)+1,"")</f>
        <v>1153</v>
      </c>
      <c r="B1176" s="88" t="s">
        <v>1151</v>
      </c>
      <c r="C1176" s="87">
        <f>IF(biasa1[[#This Row],[BARU]]="",biasa1[[#This Row],[JUMLAH AWAL]],biasa1[[#This Row],[BARU]])</f>
        <v>5</v>
      </c>
      <c r="D1176" s="87" t="s">
        <v>29</v>
      </c>
      <c r="E1176" s="87">
        <v>5</v>
      </c>
      <c r="F1176" s="87"/>
      <c r="G11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6" s="90"/>
      <c r="I11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6" s="91">
        <f>LOOKUP(ROW(K1176)-ROWS($K$1:$K$3),biasa1[NO])</f>
        <v>1173</v>
      </c>
      <c r="L1176" s="77" t="str">
        <f>LOOKUP(biasa2[[#This Row],[NO]],biasa1[NO],biasa1[NAMA])</f>
        <v>Kuas Cat 005 (6 pc)</v>
      </c>
      <c r="M1176" s="91">
        <f>LOOKUP(biasa2[[#This Row],[NO]],biasa1[NO],biasa1[JUMLAH])</f>
        <v>1</v>
      </c>
      <c r="N1176" s="91" t="str">
        <f>LOOKUP(biasa2[[#This Row],[NO]],biasa1[NO],biasa1[SATUAN])</f>
        <v>480 set</v>
      </c>
    </row>
    <row r="1177" spans="1:14" ht="20.100000000000001" customHeight="1">
      <c r="A1177" s="87">
        <f>IF(biasa1[[#This Row],[JUMLAH]]&gt;0,COUNT(A$3:$A1176)+1,"")</f>
        <v>1154</v>
      </c>
      <c r="B1177" s="93" t="s">
        <v>2712</v>
      </c>
      <c r="C1177" s="94">
        <f>IF(biasa1[[#This Row],[BARU]]="",biasa1[[#This Row],[JUMLAH AWAL]],biasa1[[#This Row],[BARU]])</f>
        <v>5</v>
      </c>
      <c r="D1177" s="94" t="s">
        <v>120</v>
      </c>
      <c r="E1177" s="94">
        <v>5</v>
      </c>
      <c r="F1177" s="87"/>
      <c r="G11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7" s="90"/>
      <c r="I11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7" s="91">
        <f>LOOKUP(ROW(K1177)-ROWS($K$1:$K$3),biasa1[NO])</f>
        <v>1174</v>
      </c>
      <c r="L1177" s="77" t="str">
        <f>LOOKUP(biasa2[[#This Row],[NO]],biasa1[NO],biasa1[NAMA])</f>
        <v>Kuas Cat 251-12H</v>
      </c>
      <c r="M1177" s="91">
        <f>LOOKUP(biasa2[[#This Row],[NO]],biasa1[NO],biasa1[JUMLAH])</f>
        <v>3</v>
      </c>
      <c r="N1177" s="91" t="str">
        <f>LOOKUP(biasa2[[#This Row],[NO]],biasa1[NO],biasa1[SATUAN])</f>
        <v>240 set</v>
      </c>
    </row>
    <row r="1178" spans="1:14" ht="20.100000000000001" customHeight="1">
      <c r="A1178" s="87">
        <f>IF(biasa1[[#This Row],[JUMLAH]]&gt;0,COUNT(A$3:$A1177)+1,"")</f>
        <v>1155</v>
      </c>
      <c r="B1178" s="88" t="s">
        <v>1152</v>
      </c>
      <c r="C1178" s="87">
        <f>IF(biasa1[[#This Row],[BARU]]="",biasa1[[#This Row],[JUMLAH AWAL]],biasa1[[#This Row],[BARU]])</f>
        <v>18</v>
      </c>
      <c r="D1178" s="87" t="s">
        <v>192</v>
      </c>
      <c r="E1178" s="87">
        <v>18</v>
      </c>
      <c r="F1178" s="87"/>
      <c r="G11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8" s="90"/>
      <c r="I11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8" s="91">
        <f>LOOKUP(ROW(K1178)-ROWS($K$1:$K$3),biasa1[NO])</f>
        <v>1175</v>
      </c>
      <c r="L1178" s="77" t="str">
        <f>LOOKUP(biasa2[[#This Row],[NO]],biasa1[NO],biasa1[NAMA])</f>
        <v>Kuas Cat H 4 POAI</v>
      </c>
      <c r="M1178" s="91">
        <f>LOOKUP(biasa2[[#This Row],[NO]],biasa1[NO],biasa1[JUMLAH])</f>
        <v>8</v>
      </c>
      <c r="N1178" s="91" t="str">
        <f>LOOKUP(biasa2[[#This Row],[NO]],biasa1[NO],biasa1[SATUAN])</f>
        <v>216 pc</v>
      </c>
    </row>
    <row r="1179" spans="1:14" ht="20.100000000000001" customHeight="1">
      <c r="A1179" s="87">
        <f>IF(biasa1[[#This Row],[JUMLAH]]&gt;0,COUNT(A$3:$A1178)+1,"")</f>
        <v>1156</v>
      </c>
      <c r="B1179" s="88" t="s">
        <v>1153</v>
      </c>
      <c r="C1179" s="87">
        <f>IF(biasa1[[#This Row],[BARU]]="",biasa1[[#This Row],[JUMLAH AWAL]],biasa1[[#This Row],[BARU]])</f>
        <v>4</v>
      </c>
      <c r="D1179" s="87">
        <v>480</v>
      </c>
      <c r="E1179" s="87">
        <v>4</v>
      </c>
      <c r="F1179" s="87"/>
      <c r="G11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9" s="90"/>
      <c r="I11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9" s="91">
        <f>LOOKUP(ROW(K1179)-ROWS($K$1:$K$3),biasa1[NO])</f>
        <v>1176</v>
      </c>
      <c r="L1179" s="77" t="str">
        <f>LOOKUP(biasa2[[#This Row],[NO]],biasa1[NO],biasa1[NAMA])</f>
        <v>Kuas enter 929-1</v>
      </c>
      <c r="M1179" s="91">
        <f>LOOKUP(biasa2[[#This Row],[NO]],biasa1[NO],biasa1[JUMLAH])</f>
        <v>1</v>
      </c>
      <c r="N1179" s="91" t="str">
        <f>LOOKUP(biasa2[[#This Row],[NO]],biasa1[NO],biasa1[SATUAN])</f>
        <v>200 ls</v>
      </c>
    </row>
    <row r="1180" spans="1:14" ht="20.100000000000001" customHeight="1">
      <c r="A1180" s="87">
        <f>IF(biasa1[[#This Row],[JUMLAH]]&gt;0,COUNT(A$3:$A1179)+1,"")</f>
        <v>1157</v>
      </c>
      <c r="B1180" s="88" t="s">
        <v>1154</v>
      </c>
      <c r="C1180" s="87">
        <f>IF(biasa1[[#This Row],[BARU]]="",biasa1[[#This Row],[JUMLAH AWAL]],biasa1[[#This Row],[BARU]])</f>
        <v>2</v>
      </c>
      <c r="D1180" s="87">
        <v>480</v>
      </c>
      <c r="E1180" s="87">
        <v>2</v>
      </c>
      <c r="F1180" s="87"/>
      <c r="G11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0" s="90"/>
      <c r="I11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0" s="91">
        <f>LOOKUP(ROW(K1180)-ROWS($K$1:$K$3),biasa1[NO])</f>
        <v>1177</v>
      </c>
      <c r="L1180" s="77" t="str">
        <f>LOOKUP(biasa2[[#This Row],[NO]],biasa1[NO],biasa1[NAMA])</f>
        <v>Kuas enter 929-2</v>
      </c>
      <c r="M1180" s="91">
        <f>LOOKUP(biasa2[[#This Row],[NO]],biasa1[NO],biasa1[JUMLAH])</f>
        <v>1</v>
      </c>
      <c r="N1180" s="91" t="str">
        <f>LOOKUP(biasa2[[#This Row],[NO]],biasa1[NO],biasa1[SATUAN])</f>
        <v>200 ls</v>
      </c>
    </row>
    <row r="1181" spans="1:14" ht="20.100000000000001" customHeight="1">
      <c r="A1181" s="87">
        <f>IF(biasa1[[#This Row],[JUMLAH]]&gt;0,COUNT(A$3:$A1180)+1,"")</f>
        <v>1158</v>
      </c>
      <c r="B1181" s="88" t="s">
        <v>1155</v>
      </c>
      <c r="C1181" s="87">
        <f>IF(biasa1[[#This Row],[BARU]]="",biasa1[[#This Row],[JUMLAH AWAL]],biasa1[[#This Row],[BARU]])</f>
        <v>23</v>
      </c>
      <c r="D1181" s="87" t="s">
        <v>221</v>
      </c>
      <c r="E1181" s="87">
        <v>23</v>
      </c>
      <c r="F1181" s="87"/>
      <c r="G11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1" s="90"/>
      <c r="I11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1" s="91">
        <f>LOOKUP(ROW(K1181)-ROWS($K$1:$K$3),biasa1[NO])</f>
        <v>1178</v>
      </c>
      <c r="L1181" s="77" t="str">
        <f>LOOKUP(biasa2[[#This Row],[NO]],biasa1[NO],biasa1[NAMA])</f>
        <v>Kuas enter no 1</v>
      </c>
      <c r="M1181" s="91">
        <f>LOOKUP(biasa2[[#This Row],[NO]],biasa1[NO],biasa1[JUMLAH])</f>
        <v>2</v>
      </c>
      <c r="N1181" s="91" t="str">
        <f>LOOKUP(biasa2[[#This Row],[NO]],biasa1[NO],biasa1[SATUAN])</f>
        <v>200 ls</v>
      </c>
    </row>
    <row r="1182" spans="1:14" ht="20.100000000000001" customHeight="1">
      <c r="A1182" s="87">
        <f>IF(biasa1[[#This Row],[JUMLAH]]&gt;0,COUNT(A$3:$A1181)+1,"")</f>
        <v>1159</v>
      </c>
      <c r="B1182" s="88" t="s">
        <v>1156</v>
      </c>
      <c r="C1182" s="87">
        <f>IF(biasa1[[#This Row],[BARU]]="",biasa1[[#This Row],[JUMLAH AWAL]],biasa1[[#This Row],[BARU]])</f>
        <v>2</v>
      </c>
      <c r="D1182" s="87" t="s">
        <v>1157</v>
      </c>
      <c r="E1182" s="87">
        <v>2</v>
      </c>
      <c r="F1182" s="87"/>
      <c r="G11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2" s="90"/>
      <c r="I11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2" s="91">
        <f>LOOKUP(ROW(K1182)-ROWS($K$1:$K$3),biasa1[NO])</f>
        <v>1179</v>
      </c>
      <c r="L1182" s="77" t="str">
        <f>LOOKUP(biasa2[[#This Row],[NO]],biasa1[NO],biasa1[NAMA])</f>
        <v>Kuas enter no 8</v>
      </c>
      <c r="M1182" s="91">
        <f>LOOKUP(biasa2[[#This Row],[NO]],biasa1[NO],biasa1[JUMLAH])</f>
        <v>2</v>
      </c>
      <c r="N1182" s="91" t="str">
        <f>LOOKUP(biasa2[[#This Row],[NO]],biasa1[NO],biasa1[SATUAN])</f>
        <v>100 ls</v>
      </c>
    </row>
    <row r="1183" spans="1:14" ht="20.100000000000001" customHeight="1">
      <c r="A1183" s="87">
        <f>IF(biasa1[[#This Row],[JUMLAH]]&gt;0,COUNT(A$3:$A1182)+1,"")</f>
        <v>1160</v>
      </c>
      <c r="B1183" s="88" t="s">
        <v>1158</v>
      </c>
      <c r="C1183" s="87">
        <f>IF(biasa1[[#This Row],[BARU]]="",biasa1[[#This Row],[JUMLAH AWAL]],biasa1[[#This Row],[BARU]])</f>
        <v>1</v>
      </c>
      <c r="D1183" s="87" t="s">
        <v>11</v>
      </c>
      <c r="E1183" s="87">
        <v>1</v>
      </c>
      <c r="F1183" s="87"/>
      <c r="G11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3" s="90"/>
      <c r="I11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3" s="91">
        <f>LOOKUP(ROW(K1183)-ROWS($K$1:$K$3),biasa1[NO])</f>
        <v>1180</v>
      </c>
      <c r="L1183" s="77" t="str">
        <f>LOOKUP(biasa2[[#This Row],[NO]],biasa1[NO],biasa1[NAMA])</f>
        <v>Kuas enter Set 1929</v>
      </c>
      <c r="M1183" s="91">
        <f>LOOKUP(biasa2[[#This Row],[NO]],biasa1[NO],biasa1[JUMLAH])</f>
        <v>5</v>
      </c>
      <c r="N1183" s="91" t="str">
        <f>LOOKUP(biasa2[[#This Row],[NO]],biasa1[NO],biasa1[SATUAN])</f>
        <v>200 set</v>
      </c>
    </row>
    <row r="1184" spans="1:14" ht="20.100000000000001" customHeight="1">
      <c r="A1184" s="87">
        <f>IF(biasa1[[#This Row],[JUMLAH]]&gt;0,COUNT(A$3:$A1183)+1,"")</f>
        <v>1161</v>
      </c>
      <c r="B1184" s="88" t="s">
        <v>1159</v>
      </c>
      <c r="C1184" s="87">
        <f>IF(biasa1[[#This Row],[BARU]]="",biasa1[[#This Row],[JUMLAH AWAL]],biasa1[[#This Row],[BARU]])</f>
        <v>1</v>
      </c>
      <c r="D1184" s="87" t="s">
        <v>33</v>
      </c>
      <c r="E1184" s="87">
        <v>1</v>
      </c>
      <c r="F1184" s="87"/>
      <c r="G11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4" s="90"/>
      <c r="I11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4" s="91">
        <f>LOOKUP(ROW(K1184)-ROWS($K$1:$K$3),biasa1[NO])</f>
        <v>1181</v>
      </c>
      <c r="L1184" s="77" t="str">
        <f>LOOKUP(biasa2[[#This Row],[NO]],biasa1[NO],biasa1[NAMA])</f>
        <v>Kuas Infico no 6</v>
      </c>
      <c r="M1184" s="91">
        <f>LOOKUP(biasa2[[#This Row],[NO]],biasa1[NO],biasa1[JUMLAH])</f>
        <v>4</v>
      </c>
      <c r="N1184" s="91" t="str">
        <f>LOOKUP(biasa2[[#This Row],[NO]],biasa1[NO],biasa1[SATUAN])</f>
        <v>200 ls</v>
      </c>
    </row>
    <row r="1185" spans="1:14" ht="20.100000000000001" customHeight="1">
      <c r="A1185" s="87">
        <f>IF(biasa1[[#This Row],[JUMLAH]]&gt;0,COUNT(A$3:$A1184)+1,"")</f>
        <v>1162</v>
      </c>
      <c r="B1185" s="88" t="s">
        <v>1160</v>
      </c>
      <c r="C1185" s="87">
        <f>IF(biasa1[[#This Row],[BARU]]="",biasa1[[#This Row],[JUMLAH AWAL]],biasa1[[#This Row],[BARU]])</f>
        <v>13</v>
      </c>
      <c r="D1185" s="87" t="s">
        <v>36</v>
      </c>
      <c r="E1185" s="87">
        <v>13</v>
      </c>
      <c r="F1185" s="87"/>
      <c r="G11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5" s="90"/>
      <c r="I11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5" s="91">
        <f>LOOKUP(ROW(K1185)-ROWS($K$1:$K$3),biasa1[NO])</f>
        <v>1182</v>
      </c>
      <c r="L1185" s="77" t="str">
        <f>LOOKUP(biasa2[[#This Row],[NO]],biasa1[NO],biasa1[NAMA])</f>
        <v>Kuas Mofie CB 02 kecil (1)/ CB 03 Besar (4)</v>
      </c>
      <c r="M1185" s="91">
        <f>LOOKUP(biasa2[[#This Row],[NO]],biasa1[NO],biasa1[JUMLAH])</f>
        <v>5</v>
      </c>
      <c r="N1185" s="91" t="str">
        <f>LOOKUP(biasa2[[#This Row],[NO]],biasa1[NO],biasa1[SATUAN])</f>
        <v>2000 pc</v>
      </c>
    </row>
    <row r="1186" spans="1:14" ht="20.100000000000001" customHeight="1">
      <c r="A1186" s="87">
        <f>IF(biasa1[[#This Row],[JUMLAH]]&gt;0,COUNT(A$3:$A1185)+1,"")</f>
        <v>1163</v>
      </c>
      <c r="B1186" s="88" t="s">
        <v>1161</v>
      </c>
      <c r="C1186" s="87">
        <f>IF(biasa1[[#This Row],[BARU]]="",biasa1[[#This Row],[JUMLAH AWAL]],biasa1[[#This Row],[BARU]])</f>
        <v>7</v>
      </c>
      <c r="D1186" s="87" t="s">
        <v>1162</v>
      </c>
      <c r="E1186" s="87">
        <v>7</v>
      </c>
      <c r="F1186" s="87"/>
      <c r="G11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6" s="90"/>
      <c r="I11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6" s="91">
        <f>LOOKUP(ROW(K1186)-ROWS($K$1:$K$3),biasa1[NO])</f>
        <v>1183</v>
      </c>
      <c r="L1186" s="77" t="str">
        <f>LOOKUP(biasa2[[#This Row],[NO]],biasa1[NO],biasa1[NAMA])</f>
        <v>Kuas Montana no 1</v>
      </c>
      <c r="M1186" s="91">
        <f>LOOKUP(biasa2[[#This Row],[NO]],biasa1[NO],biasa1[JUMLAH])</f>
        <v>7</v>
      </c>
      <c r="N1186" s="91" t="str">
        <f>LOOKUP(biasa2[[#This Row],[NO]],biasa1[NO],biasa1[SATUAN])</f>
        <v>200 ls</v>
      </c>
    </row>
    <row r="1187" spans="1:14" ht="20.100000000000001" customHeight="1">
      <c r="A1187" s="87">
        <f>IF(biasa1[[#This Row],[JUMLAH]]&gt;0,COUNT(A$3:$A1186)+1,"")</f>
        <v>1164</v>
      </c>
      <c r="B1187" s="88" t="s">
        <v>1163</v>
      </c>
      <c r="C1187" s="87">
        <f>IF(biasa1[[#This Row],[BARU]]="",biasa1[[#This Row],[JUMLAH AWAL]],biasa1[[#This Row],[BARU]])</f>
        <v>12</v>
      </c>
      <c r="D1187" s="87" t="s">
        <v>40</v>
      </c>
      <c r="E1187" s="87">
        <v>12</v>
      </c>
      <c r="F1187" s="87"/>
      <c r="G11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7" s="90"/>
      <c r="I11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7" s="91">
        <f>LOOKUP(ROW(K1187)-ROWS($K$1:$K$3),biasa1[NO])</f>
        <v>1184</v>
      </c>
      <c r="L1187" s="77" t="str">
        <f>LOOKUP(biasa2[[#This Row],[NO]],biasa1[NO],biasa1[NAMA])</f>
        <v>Kuas Montana no 2</v>
      </c>
      <c r="M1187" s="91">
        <f>LOOKUP(biasa2[[#This Row],[NO]],biasa1[NO],biasa1[JUMLAH])</f>
        <v>11</v>
      </c>
      <c r="N1187" s="91" t="str">
        <f>LOOKUP(biasa2[[#This Row],[NO]],biasa1[NO],biasa1[SATUAN])</f>
        <v>100 box</v>
      </c>
    </row>
    <row r="1188" spans="1:14" ht="20.100000000000001" customHeight="1">
      <c r="A1188" s="87">
        <f>IF(biasa1[[#This Row],[JUMLAH]]&gt;0,COUNT(A$3:$A1187)+1,"")</f>
        <v>1165</v>
      </c>
      <c r="B1188" s="88" t="s">
        <v>1164</v>
      </c>
      <c r="C1188" s="87">
        <f>IF(biasa1[[#This Row],[BARU]]="",biasa1[[#This Row],[JUMLAH AWAL]],biasa1[[#This Row],[BARU]])</f>
        <v>3</v>
      </c>
      <c r="D1188" s="87" t="s">
        <v>221</v>
      </c>
      <c r="E1188" s="87">
        <v>3</v>
      </c>
      <c r="F1188" s="87"/>
      <c r="G11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8" s="90"/>
      <c r="I11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8" s="91">
        <f>LOOKUP(ROW(K1188)-ROWS($K$1:$K$3),biasa1[NO])</f>
        <v>1185</v>
      </c>
      <c r="L1188" s="77" t="str">
        <f>LOOKUP(biasa2[[#This Row],[NO]],biasa1[NO],biasa1[NAMA])</f>
        <v>Kuas Montana no 3</v>
      </c>
      <c r="M1188" s="91">
        <f>LOOKUP(biasa2[[#This Row],[NO]],biasa1[NO],biasa1[JUMLAH])</f>
        <v>6</v>
      </c>
      <c r="N1188" s="91" t="str">
        <f>LOOKUP(biasa2[[#This Row],[NO]],biasa1[NO],biasa1[SATUAN])</f>
        <v>100 box</v>
      </c>
    </row>
    <row r="1189" spans="1:14" ht="20.100000000000001" customHeight="1">
      <c r="A1189" s="87">
        <f>IF(biasa1[[#This Row],[JUMLAH]]&gt;0,COUNT(A$3:$A1188)+1,"")</f>
        <v>1166</v>
      </c>
      <c r="B1189" s="88" t="s">
        <v>1165</v>
      </c>
      <c r="C1189" s="87">
        <f>IF(biasa1[[#This Row],[BARU]]="",biasa1[[#This Row],[JUMLAH AWAL]],biasa1[[#This Row],[BARU]])</f>
        <v>1</v>
      </c>
      <c r="D1189" s="87" t="s">
        <v>11</v>
      </c>
      <c r="E1189" s="87">
        <v>1</v>
      </c>
      <c r="F1189" s="87"/>
      <c r="G11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9" s="90"/>
      <c r="I11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9" s="91">
        <f>LOOKUP(ROW(K1189)-ROWS($K$1:$K$3),biasa1[NO])</f>
        <v>1186</v>
      </c>
      <c r="L1189" s="77" t="str">
        <f>LOOKUP(biasa2[[#This Row],[NO]],biasa1[NO],biasa1[NAMA])</f>
        <v>Kuas Montana no 4</v>
      </c>
      <c r="M1189" s="91">
        <f>LOOKUP(biasa2[[#This Row],[NO]],biasa1[NO],biasa1[JUMLAH])</f>
        <v>7</v>
      </c>
      <c r="N1189" s="91" t="str">
        <f>LOOKUP(biasa2[[#This Row],[NO]],biasa1[NO],biasa1[SATUAN])</f>
        <v>100 box</v>
      </c>
    </row>
    <row r="1190" spans="1:14" ht="20.100000000000001" customHeight="1">
      <c r="A1190" s="87">
        <f>IF(biasa1[[#This Row],[JUMLAH]]&gt;0,COUNT(A$3:$A1189)+1,"")</f>
        <v>1167</v>
      </c>
      <c r="B1190" s="88" t="s">
        <v>1166</v>
      </c>
      <c r="C1190" s="87">
        <f>IF(biasa1[[#This Row],[BARU]]="",biasa1[[#This Row],[JUMLAH AWAL]],biasa1[[#This Row],[BARU]])</f>
        <v>1</v>
      </c>
      <c r="D1190" s="87" t="s">
        <v>72</v>
      </c>
      <c r="E1190" s="87">
        <v>1</v>
      </c>
      <c r="F1190" s="87"/>
      <c r="G11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0" s="90"/>
      <c r="I11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0" s="91">
        <f>LOOKUP(ROW(K1190)-ROWS($K$1:$K$3),biasa1[NO])</f>
        <v>1187</v>
      </c>
      <c r="L1190" s="77" t="str">
        <f>LOOKUP(biasa2[[#This Row],[NO]],biasa1[NO],biasa1[NAMA])</f>
        <v>Kuas Montana no 5</v>
      </c>
      <c r="M1190" s="91">
        <f>LOOKUP(biasa2[[#This Row],[NO]],biasa1[NO],biasa1[JUMLAH])</f>
        <v>9</v>
      </c>
      <c r="N1190" s="91" t="str">
        <f>LOOKUP(biasa2[[#This Row],[NO]],biasa1[NO],biasa1[SATUAN])</f>
        <v>75 box</v>
      </c>
    </row>
    <row r="1191" spans="1:14" ht="20.100000000000001" customHeight="1">
      <c r="A1191" s="87">
        <f>IF(biasa1[[#This Row],[JUMLAH]]&gt;0,COUNT(A$3:$A1190)+1,"")</f>
        <v>1168</v>
      </c>
      <c r="B1191" s="88" t="s">
        <v>1166</v>
      </c>
      <c r="C1191" s="87">
        <f>IF(biasa1[[#This Row],[BARU]]="",biasa1[[#This Row],[JUMLAH AWAL]],biasa1[[#This Row],[BARU]])</f>
        <v>1</v>
      </c>
      <c r="D1191" s="87" t="s">
        <v>79</v>
      </c>
      <c r="E1191" s="87">
        <v>1</v>
      </c>
      <c r="F1191" s="87"/>
      <c r="G11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1" s="90"/>
      <c r="I11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1" s="91">
        <f>LOOKUP(ROW(K1191)-ROWS($K$1:$K$3),biasa1[NO])</f>
        <v>1188</v>
      </c>
      <c r="L1191" s="77" t="str">
        <f>LOOKUP(biasa2[[#This Row],[NO]],biasa1[NO],biasa1[NAMA])</f>
        <v>Kuas Montana no 6</v>
      </c>
      <c r="M1191" s="91">
        <f>LOOKUP(biasa2[[#This Row],[NO]],biasa1[NO],biasa1[JUMLAH])</f>
        <v>10</v>
      </c>
      <c r="N1191" s="91" t="str">
        <f>LOOKUP(biasa2[[#This Row],[NO]],biasa1[NO],biasa1[SATUAN])</f>
        <v>75 box</v>
      </c>
    </row>
    <row r="1192" spans="1:14" ht="20.100000000000001" customHeight="1">
      <c r="A1192" s="87">
        <f>IF(biasa1[[#This Row],[JUMLAH]]&gt;0,COUNT(A$3:$A1191)+1,"")</f>
        <v>1169</v>
      </c>
      <c r="B1192" s="88" t="s">
        <v>1167</v>
      </c>
      <c r="C1192" s="87">
        <f>IF(biasa1[[#This Row],[BARU]]="",biasa1[[#This Row],[JUMLAH AWAL]],biasa1[[#This Row],[BARU]])</f>
        <v>1</v>
      </c>
      <c r="D1192" s="87" t="s">
        <v>221</v>
      </c>
      <c r="E1192" s="87">
        <v>1</v>
      </c>
      <c r="F1192" s="87"/>
      <c r="G11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2" s="90"/>
      <c r="I11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2" s="91">
        <f>LOOKUP(ROW(K1192)-ROWS($K$1:$K$3),biasa1[NO])</f>
        <v>1189</v>
      </c>
      <c r="L1192" s="77" t="str">
        <f>LOOKUP(biasa2[[#This Row],[NO]],biasa1[NO],biasa1[NAMA])</f>
        <v>Kuas pagoda 251-8</v>
      </c>
      <c r="M1192" s="91">
        <f>LOOKUP(biasa2[[#This Row],[NO]],biasa1[NO],biasa1[JUMLAH])</f>
        <v>2</v>
      </c>
      <c r="N1192" s="91" t="str">
        <f>LOOKUP(biasa2[[#This Row],[NO]],biasa1[NO],biasa1[SATUAN])</f>
        <v>25 gr</v>
      </c>
    </row>
    <row r="1193" spans="1:14" ht="20.100000000000001" customHeight="1">
      <c r="A1193" s="87">
        <f>IF(biasa1[[#This Row],[JUMLAH]]&gt;0,COUNT(A$3:$A1192)+1,"")</f>
        <v>1170</v>
      </c>
      <c r="B1193" s="88" t="s">
        <v>1168</v>
      </c>
      <c r="C1193" s="87">
        <f>IF(biasa1[[#This Row],[BARU]]="",biasa1[[#This Row],[JUMLAH AWAL]],biasa1[[#This Row],[BARU]])</f>
        <v>2</v>
      </c>
      <c r="D1193" s="87" t="s">
        <v>11</v>
      </c>
      <c r="E1193" s="87">
        <v>2</v>
      </c>
      <c r="F1193" s="87"/>
      <c r="G11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3" s="90"/>
      <c r="I11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3" s="91">
        <f>LOOKUP(ROW(K1193)-ROWS($K$1:$K$3),biasa1[NO])</f>
        <v>1190</v>
      </c>
      <c r="L1193" s="77" t="str">
        <f>LOOKUP(biasa2[[#This Row],[NO]],biasa1[NO],biasa1[NAMA])</f>
        <v>Kuas pagoda 5(2)/ 6(2)</v>
      </c>
      <c r="M1193" s="91">
        <f>LOOKUP(biasa2[[#This Row],[NO]],biasa1[NO],biasa1[JUMLAH])</f>
        <v>4</v>
      </c>
      <c r="N1193" s="91" t="str">
        <f>LOOKUP(biasa2[[#This Row],[NO]],biasa1[NO],biasa1[SATUAN])</f>
        <v>25 gros</v>
      </c>
    </row>
    <row r="1194" spans="1:14" ht="20.100000000000001" customHeight="1">
      <c r="A1194" s="87">
        <f>IF(biasa1[[#This Row],[JUMLAH]]&gt;0,COUNT(A$3:$A1193)+1,"")</f>
        <v>1171</v>
      </c>
      <c r="B1194" s="88" t="s">
        <v>1169</v>
      </c>
      <c r="C1194" s="87">
        <f>IF(biasa1[[#This Row],[BARU]]="",biasa1[[#This Row],[JUMLAH AWAL]],biasa1[[#This Row],[BARU]])</f>
        <v>3</v>
      </c>
      <c r="D1194" s="87" t="s">
        <v>11</v>
      </c>
      <c r="E1194" s="87">
        <v>3</v>
      </c>
      <c r="F1194" s="87"/>
      <c r="G11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4" s="90"/>
      <c r="I11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4" s="91">
        <f>LOOKUP(ROW(K1194)-ROWS($K$1:$K$3),biasa1[NO])</f>
        <v>1191</v>
      </c>
      <c r="L1194" s="77" t="str">
        <f>LOOKUP(biasa2[[#This Row],[NO]],biasa1[NO],biasa1[NAMA])</f>
        <v>Kuas Pagoda no 1 (251-1)</v>
      </c>
      <c r="M1194" s="91">
        <f>LOOKUP(biasa2[[#This Row],[NO]],biasa1[NO],biasa1[JUMLAH])</f>
        <v>1</v>
      </c>
      <c r="N1194" s="91" t="str">
        <f>LOOKUP(biasa2[[#This Row],[NO]],biasa1[NO],biasa1[SATUAN])</f>
        <v>25 gr</v>
      </c>
    </row>
    <row r="1195" spans="1:14" ht="20.100000000000001" customHeight="1">
      <c r="A1195" s="87">
        <f>IF(biasa1[[#This Row],[JUMLAH]]&gt;0,COUNT(A$3:$A1194)+1,"")</f>
        <v>1172</v>
      </c>
      <c r="B1195" s="88" t="s">
        <v>1170</v>
      </c>
      <c r="C1195" s="87">
        <f>IF(biasa1[[#This Row],[BARU]]="",biasa1[[#This Row],[JUMLAH AWAL]],biasa1[[#This Row],[BARU]])</f>
        <v>4</v>
      </c>
      <c r="D1195" s="87" t="s">
        <v>11</v>
      </c>
      <c r="E1195" s="87">
        <v>4</v>
      </c>
      <c r="F1195" s="87"/>
      <c r="G11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5" s="90"/>
      <c r="I11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5" s="91">
        <f>LOOKUP(ROW(K1195)-ROWS($K$1:$K$3),biasa1[NO])</f>
        <v>1192</v>
      </c>
      <c r="L1195" s="77" t="str">
        <f>LOOKUP(biasa2[[#This Row],[NO]],biasa1[NO],biasa1[NAMA])</f>
        <v>Kuas pagoda no 11</v>
      </c>
      <c r="M1195" s="91">
        <f>LOOKUP(biasa2[[#This Row],[NO]],biasa1[NO],biasa1[JUMLAH])</f>
        <v>3</v>
      </c>
      <c r="N1195" s="91" t="str">
        <f>LOOKUP(biasa2[[#This Row],[NO]],biasa1[NO],biasa1[SATUAN])</f>
        <v>15 gros</v>
      </c>
    </row>
    <row r="1196" spans="1:14" ht="20.100000000000001" customHeight="1">
      <c r="A1196" s="87">
        <f>IF(biasa1[[#This Row],[JUMLAH]]&gt;0,COUNT(A$3:$A1195)+1,"")</f>
        <v>1173</v>
      </c>
      <c r="B1196" s="88" t="s">
        <v>1171</v>
      </c>
      <c r="C1196" s="87">
        <f>IF(biasa1[[#This Row],[BARU]]="",biasa1[[#This Row],[JUMLAH AWAL]],biasa1[[#This Row],[BARU]])</f>
        <v>1</v>
      </c>
      <c r="D1196" s="87" t="s">
        <v>915</v>
      </c>
      <c r="E1196" s="87">
        <v>1</v>
      </c>
      <c r="F1196" s="87"/>
      <c r="G11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6" s="90"/>
      <c r="I11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6" s="91">
        <f>LOOKUP(ROW(K1196)-ROWS($K$1:$K$3),biasa1[NO])</f>
        <v>1193</v>
      </c>
      <c r="L1196" s="77" t="str">
        <f>LOOKUP(biasa2[[#This Row],[NO]],biasa1[NO],biasa1[NAMA])</f>
        <v>Kuas pagoda set 1928</v>
      </c>
      <c r="M1196" s="91">
        <f>LOOKUP(biasa2[[#This Row],[NO]],biasa1[NO],biasa1[JUMLAH])</f>
        <v>8</v>
      </c>
      <c r="N1196" s="91" t="str">
        <f>LOOKUP(biasa2[[#This Row],[NO]],biasa1[NO],biasa1[SATUAN])</f>
        <v>480 pc</v>
      </c>
    </row>
    <row r="1197" spans="1:14" ht="20.100000000000001" customHeight="1">
      <c r="A1197" s="87">
        <f>IF(biasa1[[#This Row],[JUMLAH]]&gt;0,COUNT(A$3:$A1196)+1,"")</f>
        <v>1174</v>
      </c>
      <c r="B1197" s="88" t="s">
        <v>1172</v>
      </c>
      <c r="C1197" s="87">
        <f>IF(biasa1[[#This Row],[BARU]]="",biasa1[[#This Row],[JUMLAH AWAL]],biasa1[[#This Row],[BARU]])</f>
        <v>3</v>
      </c>
      <c r="D1197" s="87" t="s">
        <v>1173</v>
      </c>
      <c r="E1197" s="87">
        <v>3</v>
      </c>
      <c r="F1197" s="87"/>
      <c r="G11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7" s="90"/>
      <c r="I11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7" s="91">
        <f>LOOKUP(ROW(K1197)-ROWS($K$1:$K$3),biasa1[NO])</f>
        <v>1194</v>
      </c>
      <c r="L1197" s="77" t="str">
        <f>LOOKUP(biasa2[[#This Row],[NO]],biasa1[NO],biasa1[NAMA])</f>
        <v>Kuas PBB 1110</v>
      </c>
      <c r="M1197" s="91">
        <f>LOOKUP(biasa2[[#This Row],[NO]],biasa1[NO],biasa1[JUMLAH])</f>
        <v>6</v>
      </c>
      <c r="N1197" s="91" t="str">
        <f>LOOKUP(biasa2[[#This Row],[NO]],biasa1[NO],biasa1[SATUAN])</f>
        <v>20 gr</v>
      </c>
    </row>
    <row r="1198" spans="1:14" ht="20.100000000000001" customHeight="1">
      <c r="A1198" s="87">
        <f>IF(biasa1[[#This Row],[JUMLAH]]&gt;0,COUNT(A$3:$A1197)+1,"")</f>
        <v>1175</v>
      </c>
      <c r="B1198" s="88" t="s">
        <v>1174</v>
      </c>
      <c r="C1198" s="87">
        <f>IF(biasa1[[#This Row],[BARU]]="",biasa1[[#This Row],[JUMLAH AWAL]],biasa1[[#This Row],[BARU]])</f>
        <v>8</v>
      </c>
      <c r="D1198" s="87" t="s">
        <v>673</v>
      </c>
      <c r="E1198" s="87">
        <v>8</v>
      </c>
      <c r="F1198" s="87"/>
      <c r="G11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8" s="90"/>
      <c r="I11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8" s="91">
        <f>LOOKUP(ROW(K1198)-ROWS($K$1:$K$3),biasa1[NO])</f>
        <v>1195</v>
      </c>
      <c r="L1198" s="77" t="str">
        <f>LOOKUP(biasa2[[#This Row],[NO]],biasa1[NO],biasa1[NAMA])</f>
        <v>Kuas PBB 1111</v>
      </c>
      <c r="M1198" s="91">
        <f>LOOKUP(biasa2[[#This Row],[NO]],biasa1[NO],biasa1[JUMLAH])</f>
        <v>7</v>
      </c>
      <c r="N1198" s="91" t="str">
        <f>LOOKUP(biasa2[[#This Row],[NO]],biasa1[NO],biasa1[SATUAN])</f>
        <v>15 gr</v>
      </c>
    </row>
    <row r="1199" spans="1:14" ht="20.100000000000001" customHeight="1">
      <c r="A1199" s="87">
        <f>IF(biasa1[[#This Row],[JUMLAH]]&gt;0,COUNT(A$3:$A1198)+1,"")</f>
        <v>1176</v>
      </c>
      <c r="B1199" s="88" t="s">
        <v>1175</v>
      </c>
      <c r="C1199" s="87">
        <f>IF(biasa1[[#This Row],[BARU]]="",biasa1[[#This Row],[JUMLAH AWAL]],biasa1[[#This Row],[BARU]])</f>
        <v>1</v>
      </c>
      <c r="D1199" s="87" t="s">
        <v>15</v>
      </c>
      <c r="E1199" s="87">
        <v>1</v>
      </c>
      <c r="F1199" s="87"/>
      <c r="G11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9" s="90"/>
      <c r="I11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9" s="91">
        <f>LOOKUP(ROW(K1199)-ROWS($K$1:$K$3),biasa1[NO])</f>
        <v>1196</v>
      </c>
      <c r="L1199" s="77" t="str">
        <f>LOOKUP(biasa2[[#This Row],[NO]],biasa1[NO],biasa1[NAMA])</f>
        <v>Kuas TF 2620</v>
      </c>
      <c r="M1199" s="91">
        <f>LOOKUP(biasa2[[#This Row],[NO]],biasa1[NO],biasa1[JUMLAH])</f>
        <v>5</v>
      </c>
      <c r="N1199" s="91">
        <f>LOOKUP(biasa2[[#This Row],[NO]],biasa1[NO],biasa1[SATUAN])</f>
        <v>240</v>
      </c>
    </row>
    <row r="1200" spans="1:14" ht="20.100000000000001" customHeight="1">
      <c r="A1200" s="87">
        <f>IF(biasa1[[#This Row],[JUMLAH]]&gt;0,COUNT(A$3:$A1199)+1,"")</f>
        <v>1177</v>
      </c>
      <c r="B1200" s="88" t="s">
        <v>1176</v>
      </c>
      <c r="C1200" s="87">
        <f>IF(biasa1[[#This Row],[BARU]]="",biasa1[[#This Row],[JUMLAH AWAL]],biasa1[[#This Row],[BARU]])</f>
        <v>1</v>
      </c>
      <c r="D1200" s="87" t="s">
        <v>15</v>
      </c>
      <c r="E1200" s="87">
        <v>1</v>
      </c>
      <c r="F1200" s="87"/>
      <c r="G12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0" s="90"/>
      <c r="I12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0" s="91">
        <f>LOOKUP(ROW(K1200)-ROWS($K$1:$K$3),biasa1[NO])</f>
        <v>1197</v>
      </c>
      <c r="L1200" s="77" t="str">
        <f>LOOKUP(biasa2[[#This Row],[NO]],biasa1[NO],biasa1[NAMA])</f>
        <v>Kuas Walito 6626</v>
      </c>
      <c r="M1200" s="91">
        <f>LOOKUP(biasa2[[#This Row],[NO]],biasa1[NO],biasa1[JUMLAH])</f>
        <v>1</v>
      </c>
      <c r="N1200" s="91">
        <f>LOOKUP(biasa2[[#This Row],[NO]],biasa1[NO],biasa1[SATUAN])</f>
        <v>0</v>
      </c>
    </row>
    <row r="1201" spans="1:14" ht="20.100000000000001" customHeight="1">
      <c r="A1201" s="87">
        <f>IF(biasa1[[#This Row],[JUMLAH]]&gt;0,COUNT(A$3:$A1200)+1,"")</f>
        <v>1178</v>
      </c>
      <c r="B1201" s="88" t="s">
        <v>1177</v>
      </c>
      <c r="C1201" s="87">
        <f>IF(biasa1[[#This Row],[BARU]]="",biasa1[[#This Row],[JUMLAH AWAL]],biasa1[[#This Row],[BARU]])</f>
        <v>2</v>
      </c>
      <c r="D1201" s="87" t="s">
        <v>15</v>
      </c>
      <c r="E1201" s="87">
        <v>2</v>
      </c>
      <c r="F1201" s="87"/>
      <c r="G12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1" s="90"/>
      <c r="I12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1" s="91">
        <f>LOOKUP(ROW(K1201)-ROWS($K$1:$K$3),biasa1[NO])</f>
        <v>1198</v>
      </c>
      <c r="L1201" s="77" t="str">
        <f>LOOKUP(biasa2[[#This Row],[NO]],biasa1[NO],biasa1[NAMA])</f>
        <v>Kuas/ Brush E02</v>
      </c>
      <c r="M1201" s="91">
        <f>LOOKUP(biasa2[[#This Row],[NO]],biasa1[NO],biasa1[JUMLAH])</f>
        <v>2</v>
      </c>
      <c r="N1201" s="91" t="str">
        <f>LOOKUP(biasa2[[#This Row],[NO]],biasa1[NO],biasa1[SATUAN])</f>
        <v>600 pc</v>
      </c>
    </row>
    <row r="1202" spans="1:14" ht="20.100000000000001" customHeight="1">
      <c r="A1202" s="87">
        <f>IF(biasa1[[#This Row],[JUMLAH]]&gt;0,COUNT(A$3:$A1201)+1,"")</f>
        <v>1179</v>
      </c>
      <c r="B1202" s="88" t="s">
        <v>1178</v>
      </c>
      <c r="C1202" s="87">
        <f>IF(biasa1[[#This Row],[BARU]]="",biasa1[[#This Row],[JUMLAH AWAL]],biasa1[[#This Row],[BARU]])</f>
        <v>2</v>
      </c>
      <c r="D1202" s="87" t="s">
        <v>11</v>
      </c>
      <c r="E1202" s="87">
        <v>2</v>
      </c>
      <c r="F1202" s="87"/>
      <c r="G12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2" s="90"/>
      <c r="I12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2" s="91">
        <f>LOOKUP(ROW(K1202)-ROWS($K$1:$K$3),biasa1[NO])</f>
        <v>1199</v>
      </c>
      <c r="L1202" s="77" t="str">
        <f>LOOKUP(biasa2[[#This Row],[NO]],biasa1[NO],biasa1[NAMA])</f>
        <v>KUT MCN besar</v>
      </c>
      <c r="M1202" s="91">
        <f>LOOKUP(biasa2[[#This Row],[NO]],biasa1[NO],biasa1[JUMLAH])</f>
        <v>5</v>
      </c>
      <c r="N1202" s="91" t="str">
        <f>LOOKUP(biasa2[[#This Row],[NO]],biasa1[NO],biasa1[SATUAN])</f>
        <v>230 ls</v>
      </c>
    </row>
    <row r="1203" spans="1:14" ht="20.100000000000001" customHeight="1">
      <c r="A1203" s="87">
        <f>IF(biasa1[[#This Row],[JUMLAH]]&gt;0,COUNT(A$3:$A1202)+1,"")</f>
        <v>1180</v>
      </c>
      <c r="B1203" s="88" t="s">
        <v>1179</v>
      </c>
      <c r="C1203" s="87">
        <f>IF(biasa1[[#This Row],[BARU]]="",biasa1[[#This Row],[JUMLAH AWAL]],biasa1[[#This Row],[BARU]])</f>
        <v>5</v>
      </c>
      <c r="D1203" s="87" t="s">
        <v>486</v>
      </c>
      <c r="E1203" s="87">
        <v>5</v>
      </c>
      <c r="F1203" s="87"/>
      <c r="G12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3" s="90"/>
      <c r="I12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3" s="91">
        <f>LOOKUP(ROW(K1203)-ROWS($K$1:$K$3),biasa1[NO])</f>
        <v>1200</v>
      </c>
      <c r="L1203" s="77" t="str">
        <f>LOOKUP(biasa2[[#This Row],[NO]],biasa1[NO],biasa1[NAMA])</f>
        <v>L Leaf A5 100 Hologram AV(15) Bellsmart</v>
      </c>
      <c r="M1203" s="91">
        <f>LOOKUP(biasa2[[#This Row],[NO]],biasa1[NO],biasa1[JUMLAH])</f>
        <v>15</v>
      </c>
      <c r="N1203" s="91">
        <f>LOOKUP(biasa2[[#This Row],[NO]],biasa1[NO],biasa1[SATUAN])</f>
        <v>600</v>
      </c>
    </row>
    <row r="1204" spans="1:14" ht="20.100000000000001" customHeight="1">
      <c r="A1204" s="87">
        <f>IF(biasa1[[#This Row],[JUMLAH]]&gt;0,COUNT(A$3:$A1203)+1,"")</f>
        <v>1181</v>
      </c>
      <c r="B1204" s="88" t="s">
        <v>1180</v>
      </c>
      <c r="C1204" s="87">
        <f>IF(biasa1[[#This Row],[BARU]]="",biasa1[[#This Row],[JUMLAH AWAL]],biasa1[[#This Row],[BARU]])</f>
        <v>4</v>
      </c>
      <c r="D1204" s="87" t="s">
        <v>15</v>
      </c>
      <c r="E1204" s="87">
        <v>4</v>
      </c>
      <c r="F1204" s="87"/>
      <c r="G12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4" s="90"/>
      <c r="I12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4" s="91">
        <f>LOOKUP(ROW(K1204)-ROWS($K$1:$K$3),biasa1[NO])</f>
        <v>1201</v>
      </c>
      <c r="L1204" s="77" t="str">
        <f>LOOKUP(biasa2[[#This Row],[NO]],biasa1[NO],biasa1[NAMA])</f>
        <v>L Leaf A5 100 Hologram Car</v>
      </c>
      <c r="M1204" s="91">
        <f>LOOKUP(biasa2[[#This Row],[NO]],biasa1[NO],biasa1[JUMLAH])</f>
        <v>1</v>
      </c>
      <c r="N1204" s="91">
        <f>LOOKUP(biasa2[[#This Row],[NO]],biasa1[NO],biasa1[SATUAN])</f>
        <v>600</v>
      </c>
    </row>
    <row r="1205" spans="1:14" ht="20.100000000000001" customHeight="1">
      <c r="A1205" s="87">
        <f>IF(biasa1[[#This Row],[JUMLAH]]&gt;0,COUNT(A$3:$A1204)+1,"")</f>
        <v>1182</v>
      </c>
      <c r="B1205" s="88" t="s">
        <v>1181</v>
      </c>
      <c r="C1205" s="87">
        <f>IF(biasa1[[#This Row],[BARU]]="",biasa1[[#This Row],[JUMLAH AWAL]],biasa1[[#This Row],[BARU]])</f>
        <v>5</v>
      </c>
      <c r="D1205" s="87" t="s">
        <v>285</v>
      </c>
      <c r="E1205" s="87">
        <v>5</v>
      </c>
      <c r="F1205" s="87"/>
      <c r="G12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5" s="90"/>
      <c r="I12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5" s="91">
        <f>LOOKUP(ROW(K1205)-ROWS($K$1:$K$3),biasa1[NO])</f>
        <v>1202</v>
      </c>
      <c r="L1205" s="77" t="str">
        <f>LOOKUP(biasa2[[#This Row],[NO]],biasa1[NO],biasa1[NAMA])</f>
        <v>L Leaf A5 100 Rainbow polos</v>
      </c>
      <c r="M1205" s="91">
        <f>LOOKUP(biasa2[[#This Row],[NO]],biasa1[NO],biasa1[JUMLAH])</f>
        <v>1</v>
      </c>
      <c r="N1205" s="91" t="str">
        <f>LOOKUP(biasa2[[#This Row],[NO]],biasa1[NO],biasa1[SATUAN])</f>
        <v>160 pc</v>
      </c>
    </row>
    <row r="1206" spans="1:14" ht="20.100000000000001" customHeight="1">
      <c r="A1206" s="87">
        <f>IF(biasa1[[#This Row],[JUMLAH]]&gt;0,COUNT(A$3:$A1205)+1,"")</f>
        <v>1183</v>
      </c>
      <c r="B1206" s="88" t="s">
        <v>1182</v>
      </c>
      <c r="C1206" s="87">
        <f>IF(biasa1[[#This Row],[BARU]]="",biasa1[[#This Row],[JUMLAH AWAL]],biasa1[[#This Row],[BARU]])</f>
        <v>7</v>
      </c>
      <c r="D1206" s="87" t="s">
        <v>15</v>
      </c>
      <c r="E1206" s="87">
        <v>7</v>
      </c>
      <c r="F1206" s="87"/>
      <c r="G12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6" s="90"/>
      <c r="I12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6" s="91">
        <f>LOOKUP(ROW(K1206)-ROWS($K$1:$K$3),biasa1[NO])</f>
        <v>1203</v>
      </c>
      <c r="L1206" s="77" t="str">
        <f>LOOKUP(biasa2[[#This Row],[NO]],biasa1[NO],biasa1[NAMA])</f>
        <v>L Leaf A5 100 vintage</v>
      </c>
      <c r="M1206" s="91">
        <f>LOOKUP(biasa2[[#This Row],[NO]],biasa1[NO],biasa1[JUMLAH])</f>
        <v>1</v>
      </c>
      <c r="N1206" s="91" t="str">
        <f>LOOKUP(biasa2[[#This Row],[NO]],biasa1[NO],biasa1[SATUAN])</f>
        <v>360 pc</v>
      </c>
    </row>
    <row r="1207" spans="1:14" ht="20.100000000000001" customHeight="1">
      <c r="A1207" s="87">
        <f>IF(biasa1[[#This Row],[JUMLAH]]&gt;0,COUNT(A$3:$A1206)+1,"")</f>
        <v>1184</v>
      </c>
      <c r="B1207" s="88" t="s">
        <v>1183</v>
      </c>
      <c r="C1207" s="87">
        <f>IF(biasa1[[#This Row],[BARU]]="",biasa1[[#This Row],[JUMLAH AWAL]],biasa1[[#This Row],[BARU]])</f>
        <v>11</v>
      </c>
      <c r="D1207" s="87" t="s">
        <v>1041</v>
      </c>
      <c r="E1207" s="87">
        <v>11</v>
      </c>
      <c r="F1207" s="87"/>
      <c r="G12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7" s="90"/>
      <c r="I12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7" s="91">
        <f>LOOKUP(ROW(K1207)-ROWS($K$1:$K$3),biasa1[NO])</f>
        <v>1204</v>
      </c>
      <c r="L1207" s="77" t="str">
        <f>LOOKUP(biasa2[[#This Row],[NO]],biasa1[NO],biasa1[NAMA])</f>
        <v>L Leaf A5 100-12 Frozen</v>
      </c>
      <c r="M1207" s="91">
        <f>LOOKUP(biasa2[[#This Row],[NO]],biasa1[NO],biasa1[JUMLAH])</f>
        <v>1</v>
      </c>
      <c r="N1207" s="91">
        <f>LOOKUP(biasa2[[#This Row],[NO]],biasa1[NO],biasa1[SATUAN])</f>
        <v>360</v>
      </c>
    </row>
    <row r="1208" spans="1:14" ht="20.100000000000001" customHeight="1">
      <c r="A1208" s="87">
        <f>IF(biasa1[[#This Row],[JUMLAH]]&gt;0,COUNT(A$3:$A1207)+1,"")</f>
        <v>1185</v>
      </c>
      <c r="B1208" s="88" t="s">
        <v>1184</v>
      </c>
      <c r="C1208" s="87">
        <f>IF(biasa1[[#This Row],[BARU]]="",biasa1[[#This Row],[JUMLAH AWAL]],biasa1[[#This Row],[BARU]])</f>
        <v>6</v>
      </c>
      <c r="D1208" s="87" t="s">
        <v>1041</v>
      </c>
      <c r="E1208" s="87">
        <v>6</v>
      </c>
      <c r="F1208" s="87"/>
      <c r="G12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8" s="90"/>
      <c r="I12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8" s="91">
        <f>LOOKUP(ROW(K1208)-ROWS($K$1:$K$3),biasa1[NO])</f>
        <v>1205</v>
      </c>
      <c r="L1208" s="77" t="str">
        <f>LOOKUP(biasa2[[#This Row],[NO]],biasa1[NO],biasa1[NAMA])</f>
        <v>L Leaf A5 100-12T Sun/ Kitty</v>
      </c>
      <c r="M1208" s="91">
        <f>LOOKUP(biasa2[[#This Row],[NO]],biasa1[NO],biasa1[JUMLAH])</f>
        <v>2</v>
      </c>
      <c r="N1208" s="91">
        <f>LOOKUP(biasa2[[#This Row],[NO]],biasa1[NO],biasa1[SATUAN])</f>
        <v>360</v>
      </c>
    </row>
    <row r="1209" spans="1:14" ht="20.100000000000001" customHeight="1">
      <c r="A1209" s="87">
        <f>IF(biasa1[[#This Row],[JUMLAH]]&gt;0,COUNT(A$3:$A1208)+1,"")</f>
        <v>1186</v>
      </c>
      <c r="B1209" s="88" t="s">
        <v>1185</v>
      </c>
      <c r="C1209" s="87">
        <f>IF(biasa1[[#This Row],[BARU]]="",biasa1[[#This Row],[JUMLAH AWAL]],biasa1[[#This Row],[BARU]])</f>
        <v>7</v>
      </c>
      <c r="D1209" s="87" t="s">
        <v>1041</v>
      </c>
      <c r="E1209" s="87">
        <v>7</v>
      </c>
      <c r="F1209" s="87"/>
      <c r="G12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9" s="90"/>
      <c r="I12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9" s="91">
        <f>LOOKUP(ROW(K1209)-ROWS($K$1:$K$3),biasa1[NO])</f>
        <v>1206</v>
      </c>
      <c r="L1209" s="77" t="str">
        <f>LOOKUP(biasa2[[#This Row],[NO]],biasa1[NO],biasa1[NAMA])</f>
        <v>L Leaf A5 110 gasta Kitty</v>
      </c>
      <c r="M1209" s="91">
        <f>LOOKUP(biasa2[[#This Row],[NO]],biasa1[NO],biasa1[JUMLAH])</f>
        <v>1</v>
      </c>
      <c r="N1209" s="91">
        <f>LOOKUP(biasa2[[#This Row],[NO]],biasa1[NO],biasa1[SATUAN])</f>
        <v>0</v>
      </c>
    </row>
    <row r="1210" spans="1:14" ht="20.100000000000001" customHeight="1">
      <c r="A1210" s="87">
        <f>IF(biasa1[[#This Row],[JUMLAH]]&gt;0,COUNT(A$3:$A1209)+1,"")</f>
        <v>1187</v>
      </c>
      <c r="B1210" s="88" t="s">
        <v>1186</v>
      </c>
      <c r="C1210" s="87">
        <f>IF(biasa1[[#This Row],[BARU]]="",biasa1[[#This Row],[JUMLAH AWAL]],biasa1[[#This Row],[BARU]])</f>
        <v>9</v>
      </c>
      <c r="D1210" s="87" t="s">
        <v>1187</v>
      </c>
      <c r="E1210" s="87">
        <v>9</v>
      </c>
      <c r="F1210" s="87"/>
      <c r="G12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0" s="90"/>
      <c r="I12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0" s="91">
        <f>LOOKUP(ROW(K1210)-ROWS($K$1:$K$3),biasa1[NO])</f>
        <v>1207</v>
      </c>
      <c r="L1210" s="77" t="str">
        <f>LOOKUP(biasa2[[#This Row],[NO]],biasa1[NO],biasa1[NAMA])</f>
        <v>L Leaf A5 110 vintage gasta/ Frozen</v>
      </c>
      <c r="M1210" s="91">
        <f>LOOKUP(biasa2[[#This Row],[NO]],biasa1[NO],biasa1[JUMLAH])</f>
        <v>2</v>
      </c>
      <c r="N1210" s="91">
        <f>LOOKUP(biasa2[[#This Row],[NO]],biasa1[NO],biasa1[SATUAN])</f>
        <v>0</v>
      </c>
    </row>
    <row r="1211" spans="1:14" ht="20.100000000000001" customHeight="1">
      <c r="A1211" s="87">
        <f>IF(biasa1[[#This Row],[JUMLAH]]&gt;0,COUNT(A$3:$A1210)+1,"")</f>
        <v>1188</v>
      </c>
      <c r="B1211" s="88" t="s">
        <v>1188</v>
      </c>
      <c r="C1211" s="87">
        <f>IF(biasa1[[#This Row],[BARU]]="",biasa1[[#This Row],[JUMLAH AWAL]],biasa1[[#This Row],[BARU]])</f>
        <v>10</v>
      </c>
      <c r="D1211" s="87" t="s">
        <v>1187</v>
      </c>
      <c r="E1211" s="87">
        <v>10</v>
      </c>
      <c r="F1211" s="87"/>
      <c r="G12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1" s="90"/>
      <c r="I12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1" s="91">
        <f>LOOKUP(ROW(K1211)-ROWS($K$1:$K$3),biasa1[NO])</f>
        <v>1208</v>
      </c>
      <c r="L1211" s="77" t="str">
        <f>LOOKUP(biasa2[[#This Row],[NO]],biasa1[NO],biasa1[NAMA])</f>
        <v>L Leaf A5 1213 paint</v>
      </c>
      <c r="M1211" s="91">
        <f>LOOKUP(biasa2[[#This Row],[NO]],biasa1[NO],biasa1[JUMLAH])</f>
        <v>4</v>
      </c>
      <c r="N1211" s="91">
        <f>LOOKUP(biasa2[[#This Row],[NO]],biasa1[NO],biasa1[SATUAN])</f>
        <v>720</v>
      </c>
    </row>
    <row r="1212" spans="1:14" ht="20.100000000000001" customHeight="1">
      <c r="A1212" s="87">
        <f>IF(biasa1[[#This Row],[JUMLAH]]&gt;0,COUNT(A$3:$A1211)+1,"")</f>
        <v>1189</v>
      </c>
      <c r="B1212" s="88" t="s">
        <v>1189</v>
      </c>
      <c r="C1212" s="87">
        <f>IF(biasa1[[#This Row],[BARU]]="",biasa1[[#This Row],[JUMLAH AWAL]],biasa1[[#This Row],[BARU]])</f>
        <v>2</v>
      </c>
      <c r="D1212" s="87" t="s">
        <v>1190</v>
      </c>
      <c r="E1212" s="87">
        <v>2</v>
      </c>
      <c r="F1212" s="87"/>
      <c r="G12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2" s="90"/>
      <c r="I12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2" s="91">
        <f>LOOKUP(ROW(K1212)-ROWS($K$1:$K$3),biasa1[NO])</f>
        <v>1209</v>
      </c>
      <c r="L1212" s="77" t="str">
        <f>LOOKUP(biasa2[[#This Row],[NO]],biasa1[NO],biasa1[NAMA])</f>
        <v>L Leaf A5 50 rainbow garis</v>
      </c>
      <c r="M1212" s="91">
        <f>LOOKUP(biasa2[[#This Row],[NO]],biasa1[NO],biasa1[JUMLAH])</f>
        <v>2</v>
      </c>
      <c r="N1212" s="91">
        <f>LOOKUP(biasa2[[#This Row],[NO]],biasa1[NO],biasa1[SATUAN])</f>
        <v>200</v>
      </c>
    </row>
    <row r="1213" spans="1:14" ht="20.100000000000001" customHeight="1">
      <c r="A1213" s="87">
        <f>IF(biasa1[[#This Row],[JUMLAH]]&gt;0,COUNT(A$3:$A1212)+1,"")</f>
        <v>1190</v>
      </c>
      <c r="B1213" s="88" t="s">
        <v>1191</v>
      </c>
      <c r="C1213" s="87">
        <f>IF(biasa1[[#This Row],[BARU]]="",biasa1[[#This Row],[JUMLAH AWAL]],biasa1[[#This Row],[BARU]])</f>
        <v>4</v>
      </c>
      <c r="D1213" s="87" t="s">
        <v>1192</v>
      </c>
      <c r="E1213" s="87">
        <v>4</v>
      </c>
      <c r="F1213" s="87"/>
      <c r="G12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3" s="90"/>
      <c r="I12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3" s="91">
        <f>LOOKUP(ROW(K1213)-ROWS($K$1:$K$3),biasa1[NO])</f>
        <v>1210</v>
      </c>
      <c r="L1213" s="77" t="str">
        <f>LOOKUP(biasa2[[#This Row],[NO]],biasa1[NO],biasa1[NAMA])</f>
        <v>L Leaf A5 biasa minion</v>
      </c>
      <c r="M1213" s="91">
        <f>LOOKUP(biasa2[[#This Row],[NO]],biasa1[NO],biasa1[JUMLAH])</f>
        <v>1</v>
      </c>
      <c r="N1213" s="91">
        <f>LOOKUP(biasa2[[#This Row],[NO]],biasa1[NO],biasa1[SATUAN])</f>
        <v>720</v>
      </c>
    </row>
    <row r="1214" spans="1:14" ht="20.100000000000001" customHeight="1">
      <c r="A1214" s="87">
        <f>IF(biasa1[[#This Row],[JUMLAH]]&gt;0,COUNT(A$3:$A1213)+1,"")</f>
        <v>1191</v>
      </c>
      <c r="B1214" s="88" t="s">
        <v>1193</v>
      </c>
      <c r="C1214" s="87">
        <f>IF(biasa1[[#This Row],[BARU]]="",biasa1[[#This Row],[JUMLAH AWAL]],biasa1[[#This Row],[BARU]])</f>
        <v>1</v>
      </c>
      <c r="D1214" s="87" t="s">
        <v>1190</v>
      </c>
      <c r="E1214" s="87">
        <v>1</v>
      </c>
      <c r="F1214" s="87"/>
      <c r="G12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4" s="90"/>
      <c r="I12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4" s="91">
        <f>LOOKUP(ROW(K1214)-ROWS($K$1:$K$3),biasa1[NO])</f>
        <v>1211</v>
      </c>
      <c r="L1214" s="77" t="str">
        <f>LOOKUP(biasa2[[#This Row],[NO]],biasa1[NO],biasa1[NAMA])</f>
        <v>L Leaf A5 Fancy 20 lb Cpr</v>
      </c>
      <c r="M1214" s="91">
        <f>LOOKUP(biasa2[[#This Row],[NO]],biasa1[NO],biasa1[JUMLAH])</f>
        <v>6</v>
      </c>
      <c r="N1214" s="91">
        <f>LOOKUP(biasa2[[#This Row],[NO]],biasa1[NO],biasa1[SATUAN])</f>
        <v>720</v>
      </c>
    </row>
    <row r="1215" spans="1:14" ht="20.100000000000001" customHeight="1">
      <c r="A1215" s="87">
        <f>IF(biasa1[[#This Row],[JUMLAH]]&gt;0,COUNT(A$3:$A1214)+1,"")</f>
        <v>1192</v>
      </c>
      <c r="B1215" s="88" t="s">
        <v>1194</v>
      </c>
      <c r="C1215" s="87">
        <f>IF(biasa1[[#This Row],[BARU]]="",biasa1[[#This Row],[JUMLAH AWAL]],biasa1[[#This Row],[BARU]])</f>
        <v>3</v>
      </c>
      <c r="D1215" s="87" t="s">
        <v>1195</v>
      </c>
      <c r="E1215" s="87">
        <v>3</v>
      </c>
      <c r="F1215" s="87"/>
      <c r="G12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5" s="90"/>
      <c r="I12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5" s="91">
        <f>LOOKUP(ROW(K1215)-ROWS($K$1:$K$3),biasa1[NO])</f>
        <v>1212</v>
      </c>
      <c r="L1215" s="77" t="str">
        <f>LOOKUP(biasa2[[#This Row],[NO]],biasa1[NO],biasa1[NAMA])</f>
        <v>L Leaf A5 Fancy Ps Asiong</v>
      </c>
      <c r="M1215" s="91">
        <f>LOOKUP(biasa2[[#This Row],[NO]],biasa1[NO],biasa1[JUMLAH])</f>
        <v>4</v>
      </c>
      <c r="N1215" s="91" t="str">
        <f>LOOKUP(biasa2[[#This Row],[NO]],biasa1[NO],biasa1[SATUAN])</f>
        <v>720 pc</v>
      </c>
    </row>
    <row r="1216" spans="1:14" ht="20.100000000000001" customHeight="1">
      <c r="A1216" s="87">
        <f>IF(biasa1[[#This Row],[JUMLAH]]&gt;0,COUNT(A$3:$A1215)+1,"")</f>
        <v>1193</v>
      </c>
      <c r="B1216" s="88" t="s">
        <v>1196</v>
      </c>
      <c r="C1216" s="87">
        <f>IF(biasa1[[#This Row],[BARU]]="",biasa1[[#This Row],[JUMLAH AWAL]],biasa1[[#This Row],[BARU]])</f>
        <v>8</v>
      </c>
      <c r="D1216" s="87" t="s">
        <v>230</v>
      </c>
      <c r="E1216" s="87">
        <v>8</v>
      </c>
      <c r="F1216" s="87"/>
      <c r="G12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6" s="90"/>
      <c r="I12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6" s="91">
        <f>LOOKUP(ROW(K1216)-ROWS($K$1:$K$3),biasa1[NO])</f>
        <v>1213</v>
      </c>
      <c r="L1216" s="77" t="str">
        <f>LOOKUP(biasa2[[#This Row],[NO]],biasa1[NO],biasa1[NAMA])</f>
        <v>L Leaf A5 Fancy+Sticker</v>
      </c>
      <c r="M1216" s="91">
        <f>LOOKUP(biasa2[[#This Row],[NO]],biasa1[NO],biasa1[JUMLAH])</f>
        <v>1</v>
      </c>
      <c r="N1216" s="91" t="str">
        <f>LOOKUP(biasa2[[#This Row],[NO]],biasa1[NO],biasa1[SATUAN])</f>
        <v>720 pc</v>
      </c>
    </row>
    <row r="1217" spans="1:14" ht="20.100000000000001" customHeight="1">
      <c r="A1217" s="87">
        <f>IF(biasa1[[#This Row],[JUMLAH]]&gt;0,COUNT(A$3:$A1216)+1,"")</f>
        <v>1194</v>
      </c>
      <c r="B1217" s="88" t="s">
        <v>1197</v>
      </c>
      <c r="C1217" s="87">
        <f>IF(biasa1[[#This Row],[BARU]]="",biasa1[[#This Row],[JUMLAH AWAL]],biasa1[[#This Row],[BARU]])</f>
        <v>6</v>
      </c>
      <c r="D1217" s="87" t="s">
        <v>1198</v>
      </c>
      <c r="E1217" s="87">
        <v>6</v>
      </c>
      <c r="F1217" s="87"/>
      <c r="G12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7" s="90"/>
      <c r="I12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7" s="91">
        <f>LOOKUP(ROW(K1217)-ROWS($K$1:$K$3),biasa1[NO])</f>
        <v>1214</v>
      </c>
      <c r="L1217" s="77" t="str">
        <f>LOOKUP(biasa2[[#This Row],[NO]],biasa1[NO],biasa1[NAMA])</f>
        <v>L Leaf A5 Holo plong pony, Hk, car Biodata</v>
      </c>
      <c r="M1217" s="91">
        <f>LOOKUP(biasa2[[#This Row],[NO]],biasa1[NO],biasa1[JUMLAH])</f>
        <v>2</v>
      </c>
      <c r="N1217" s="91">
        <f>LOOKUP(biasa2[[#This Row],[NO]],biasa1[NO],biasa1[SATUAN])</f>
        <v>600</v>
      </c>
    </row>
    <row r="1218" spans="1:14" ht="20.100000000000001" customHeight="1">
      <c r="A1218" s="87">
        <f>IF(biasa1[[#This Row],[JUMLAH]]&gt;0,COUNT(A$3:$A1217)+1,"")</f>
        <v>1195</v>
      </c>
      <c r="B1218" s="88" t="s">
        <v>1199</v>
      </c>
      <c r="C1218" s="87">
        <f>IF(biasa1[[#This Row],[BARU]]="",biasa1[[#This Row],[JUMLAH AWAL]],biasa1[[#This Row],[BARU]])</f>
        <v>7</v>
      </c>
      <c r="D1218" s="87" t="s">
        <v>1200</v>
      </c>
      <c r="E1218" s="87">
        <v>7</v>
      </c>
      <c r="F1218" s="87"/>
      <c r="G12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8" s="90"/>
      <c r="I12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8" s="91">
        <f>LOOKUP(ROW(K1218)-ROWS($K$1:$K$3),biasa1[NO])</f>
        <v>1215</v>
      </c>
      <c r="L1218" s="77" t="str">
        <f>LOOKUP(biasa2[[#This Row],[NO]],biasa1[NO],biasa1[NAMA])</f>
        <v>L Leaf A5 Holo+Sticker</v>
      </c>
      <c r="M1218" s="91">
        <f>LOOKUP(biasa2[[#This Row],[NO]],biasa1[NO],biasa1[JUMLAH])</f>
        <v>4</v>
      </c>
      <c r="N1218" s="91" t="str">
        <f>LOOKUP(biasa2[[#This Row],[NO]],biasa1[NO],biasa1[SATUAN])</f>
        <v>720 pc</v>
      </c>
    </row>
    <row r="1219" spans="1:14" ht="20.100000000000001" customHeight="1">
      <c r="A1219" s="87">
        <f>IF(biasa1[[#This Row],[JUMLAH]]&gt;0,COUNT(A$3:$A1218)+1,"")</f>
        <v>1196</v>
      </c>
      <c r="B1219" s="88" t="s">
        <v>1201</v>
      </c>
      <c r="C1219" s="87">
        <f>IF(biasa1[[#This Row],[BARU]]="",biasa1[[#This Row],[JUMLAH AWAL]],biasa1[[#This Row],[BARU]])</f>
        <v>5</v>
      </c>
      <c r="D1219" s="87">
        <v>240</v>
      </c>
      <c r="E1219" s="87">
        <v>5</v>
      </c>
      <c r="F1219" s="87"/>
      <c r="G12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9" s="90"/>
      <c r="I12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9" s="91">
        <f>LOOKUP(ROW(K1219)-ROWS($K$1:$K$3),biasa1[NO])</f>
        <v>1216</v>
      </c>
      <c r="L1219" s="77" t="str">
        <f>LOOKUP(biasa2[[#This Row],[NO]],biasa1[NO],biasa1[NAMA])</f>
        <v>L Leaf A5 plong Hk</v>
      </c>
      <c r="M1219" s="91">
        <f>LOOKUP(biasa2[[#This Row],[NO]],biasa1[NO],biasa1[JUMLAH])</f>
        <v>14</v>
      </c>
      <c r="N1219" s="91">
        <f>LOOKUP(biasa2[[#This Row],[NO]],biasa1[NO],biasa1[SATUAN])</f>
        <v>480</v>
      </c>
    </row>
    <row r="1220" spans="1:14" ht="20.100000000000001" customHeight="1">
      <c r="A1220" s="87">
        <f>IF(biasa1[[#This Row],[JUMLAH]]&gt;0,COUNT(A$3:$A1219)+1,"")</f>
        <v>1197</v>
      </c>
      <c r="B1220" s="88" t="s">
        <v>1202</v>
      </c>
      <c r="C1220" s="87">
        <f>IF(biasa1[[#This Row],[BARU]]="",biasa1[[#This Row],[JUMLAH AWAL]],biasa1[[#This Row],[BARU]])</f>
        <v>1</v>
      </c>
      <c r="D1220" s="87"/>
      <c r="E1220" s="87">
        <v>1</v>
      </c>
      <c r="F1220" s="87"/>
      <c r="G12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0" s="90"/>
      <c r="I12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0" s="91">
        <f>LOOKUP(ROW(K1220)-ROWS($K$1:$K$3),biasa1[NO])</f>
        <v>1217</v>
      </c>
      <c r="L1220" s="77" t="str">
        <f>LOOKUP(biasa2[[#This Row],[NO]],biasa1[NO],biasa1[NAMA])</f>
        <v>L Leaf A5 plong Holo IQ</v>
      </c>
      <c r="M1220" s="91">
        <f>LOOKUP(biasa2[[#This Row],[NO]],biasa1[NO],biasa1[JUMLAH])</f>
        <v>2</v>
      </c>
      <c r="N1220" s="91">
        <f>LOOKUP(biasa2[[#This Row],[NO]],biasa1[NO],biasa1[SATUAN])</f>
        <v>600</v>
      </c>
    </row>
    <row r="1221" spans="1:14" ht="20.100000000000001" customHeight="1">
      <c r="A1221" s="87">
        <f>IF(biasa1[[#This Row],[JUMLAH]]&gt;0,COUNT(A$3:$A1220)+1,"")</f>
        <v>1198</v>
      </c>
      <c r="B1221" s="88" t="s">
        <v>1203</v>
      </c>
      <c r="C1221" s="87">
        <f>IF(biasa1[[#This Row],[BARU]]="",biasa1[[#This Row],[JUMLAH AWAL]],biasa1[[#This Row],[BARU]])</f>
        <v>2</v>
      </c>
      <c r="D1221" s="87" t="s">
        <v>93</v>
      </c>
      <c r="E1221" s="87">
        <v>2</v>
      </c>
      <c r="F1221" s="87"/>
      <c r="G12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1" s="90"/>
      <c r="I12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1" s="91">
        <f>LOOKUP(ROW(K1221)-ROWS($K$1:$K$3),biasa1[NO])</f>
        <v>1218</v>
      </c>
      <c r="L1221" s="77" t="str">
        <f>LOOKUP(biasa2[[#This Row],[NO]],biasa1[NO],biasa1[NAMA])</f>
        <v>L Leaf A5 plong Holo Snow White</v>
      </c>
      <c r="M1221" s="91">
        <f>LOOKUP(biasa2[[#This Row],[NO]],biasa1[NO],biasa1[JUMLAH])</f>
        <v>2</v>
      </c>
      <c r="N1221" s="91">
        <f>LOOKUP(biasa2[[#This Row],[NO]],biasa1[NO],biasa1[SATUAN])</f>
        <v>600</v>
      </c>
    </row>
    <row r="1222" spans="1:14" ht="20.100000000000001" customHeight="1">
      <c r="A1222" s="87">
        <f>IF(biasa1[[#This Row],[JUMLAH]]&gt;0,COUNT(A$3:$A1221)+1,"")</f>
        <v>1199</v>
      </c>
      <c r="B1222" s="88" t="s">
        <v>1204</v>
      </c>
      <c r="C1222" s="87">
        <f>IF(biasa1[[#This Row],[BARU]]="",biasa1[[#This Row],[JUMLAH AWAL]],biasa1[[#This Row],[BARU]])</f>
        <v>5</v>
      </c>
      <c r="D1222" s="87" t="s">
        <v>20</v>
      </c>
      <c r="E1222" s="87">
        <v>5</v>
      </c>
      <c r="F1222" s="87"/>
      <c r="G12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2" s="90"/>
      <c r="I12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2" s="91">
        <f>LOOKUP(ROW(K1222)-ROWS($K$1:$K$3),biasa1[NO])</f>
        <v>1219</v>
      </c>
      <c r="L1222" s="77" t="str">
        <f>LOOKUP(biasa2[[#This Row],[NO]],biasa1[NO],biasa1[NAMA])</f>
        <v>L Leaf A5 plong Holo Sofia(3) BB Smart(3)</v>
      </c>
      <c r="M1222" s="91">
        <f>LOOKUP(biasa2[[#This Row],[NO]],biasa1[NO],biasa1[JUMLAH])</f>
        <v>6</v>
      </c>
      <c r="N1222" s="91">
        <f>LOOKUP(biasa2[[#This Row],[NO]],biasa1[NO],biasa1[SATUAN])</f>
        <v>600</v>
      </c>
    </row>
    <row r="1223" spans="1:14" ht="20.100000000000001" customHeight="1">
      <c r="A1223" s="87">
        <f>IF(biasa1[[#This Row],[JUMLAH]]&gt;0,COUNT(A$3:$A1222)+1,"")</f>
        <v>1200</v>
      </c>
      <c r="B1223" s="88" t="s">
        <v>1205</v>
      </c>
      <c r="C1223" s="87">
        <f>IF(biasa1[[#This Row],[BARU]]="",biasa1[[#This Row],[JUMLAH AWAL]],biasa1[[#This Row],[BARU]])</f>
        <v>15</v>
      </c>
      <c r="D1223" s="87">
        <v>600</v>
      </c>
      <c r="E1223" s="87">
        <v>15</v>
      </c>
      <c r="F1223" s="87"/>
      <c r="G12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3" s="90"/>
      <c r="I12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3" s="91">
        <f>LOOKUP(ROW(K1223)-ROWS($K$1:$K$3),biasa1[NO])</f>
        <v>1220</v>
      </c>
      <c r="L1223" s="77" t="str">
        <f>LOOKUP(biasa2[[#This Row],[NO]],biasa1[NO],biasa1[NAMA])</f>
        <v>L Leaf A5 plong monster</v>
      </c>
      <c r="M1223" s="91">
        <f>LOOKUP(biasa2[[#This Row],[NO]],biasa1[NO],biasa1[JUMLAH])</f>
        <v>1</v>
      </c>
      <c r="N1223" s="91">
        <f>LOOKUP(biasa2[[#This Row],[NO]],biasa1[NO],biasa1[SATUAN])</f>
        <v>480</v>
      </c>
    </row>
    <row r="1224" spans="1:14" ht="20.100000000000001" customHeight="1">
      <c r="A1224" s="87">
        <f>IF(biasa1[[#This Row],[JUMLAH]]&gt;0,COUNT(A$3:$A1223)+1,"")</f>
        <v>1201</v>
      </c>
      <c r="B1224" s="88" t="s">
        <v>1206</v>
      </c>
      <c r="C1224" s="87">
        <f>IF(biasa1[[#This Row],[BARU]]="",biasa1[[#This Row],[JUMLAH AWAL]],biasa1[[#This Row],[BARU]])</f>
        <v>1</v>
      </c>
      <c r="D1224" s="87">
        <v>600</v>
      </c>
      <c r="E1224" s="87">
        <v>1</v>
      </c>
      <c r="F1224" s="87"/>
      <c r="G12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4" s="90"/>
      <c r="I12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4" s="91">
        <f>LOOKUP(ROW(K1224)-ROWS($K$1:$K$3),biasa1[NO])</f>
        <v>1221</v>
      </c>
      <c r="L1224" s="77" t="str">
        <f>LOOKUP(biasa2[[#This Row],[NO]],biasa1[NO],biasa1[NAMA])</f>
        <v>L Leaf A5 plong QF</v>
      </c>
      <c r="M1224" s="91">
        <f>LOOKUP(biasa2[[#This Row],[NO]],biasa1[NO],biasa1[JUMLAH])</f>
        <v>1</v>
      </c>
      <c r="N1224" s="91">
        <f>LOOKUP(biasa2[[#This Row],[NO]],biasa1[NO],biasa1[SATUAN])</f>
        <v>600</v>
      </c>
    </row>
    <row r="1225" spans="1:14" ht="20.100000000000001" customHeight="1">
      <c r="A1225" s="87">
        <f>IF(biasa1[[#This Row],[JUMLAH]]&gt;0,COUNT(A$3:$A1224)+1,"")</f>
        <v>1202</v>
      </c>
      <c r="B1225" s="88" t="s">
        <v>1207</v>
      </c>
      <c r="C1225" s="87">
        <f>IF(biasa1[[#This Row],[BARU]]="",biasa1[[#This Row],[JUMLAH AWAL]],biasa1[[#This Row],[BARU]])</f>
        <v>1</v>
      </c>
      <c r="D1225" s="87" t="s">
        <v>51</v>
      </c>
      <c r="E1225" s="87">
        <v>1</v>
      </c>
      <c r="F1225" s="87"/>
      <c r="G12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5" s="90"/>
      <c r="I12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5" s="91">
        <f>LOOKUP(ROW(K1225)-ROWS($K$1:$K$3),biasa1[NO])</f>
        <v>1222</v>
      </c>
      <c r="L1225" s="77" t="str">
        <f>LOOKUP(biasa2[[#This Row],[NO]],biasa1[NO],biasa1[NAMA])</f>
        <v>L Leaf A5 plong Sofia</v>
      </c>
      <c r="M1225" s="91">
        <f>LOOKUP(biasa2[[#This Row],[NO]],biasa1[NO],biasa1[JUMLAH])</f>
        <v>17</v>
      </c>
      <c r="N1225" s="91">
        <f>LOOKUP(biasa2[[#This Row],[NO]],biasa1[NO],biasa1[SATUAN])</f>
        <v>480</v>
      </c>
    </row>
    <row r="1226" spans="1:14" ht="20.100000000000001" customHeight="1">
      <c r="A1226" s="87">
        <f>IF(biasa1[[#This Row],[JUMLAH]]&gt;0,COUNT(A$3:$A1225)+1,"")</f>
        <v>1203</v>
      </c>
      <c r="B1226" s="88" t="s">
        <v>1208</v>
      </c>
      <c r="C1226" s="87">
        <f>IF(biasa1[[#This Row],[BARU]]="",biasa1[[#This Row],[JUMLAH AWAL]],biasa1[[#This Row],[BARU]])</f>
        <v>1</v>
      </c>
      <c r="D1226" s="87" t="s">
        <v>97</v>
      </c>
      <c r="E1226" s="87">
        <v>1</v>
      </c>
      <c r="F1226" s="87"/>
      <c r="G12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6" s="90"/>
      <c r="I12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6" s="91">
        <f>LOOKUP(ROW(K1226)-ROWS($K$1:$K$3),biasa1[NO])</f>
        <v>1223</v>
      </c>
      <c r="L1226" s="77" t="str">
        <f>LOOKUP(biasa2[[#This Row],[NO]],biasa1[NO],biasa1[NAMA])</f>
        <v>L Leaf A5 plong Zodiak</v>
      </c>
      <c r="M1226" s="91">
        <f>LOOKUP(biasa2[[#This Row],[NO]],biasa1[NO],biasa1[JUMLAH])</f>
        <v>61</v>
      </c>
      <c r="N1226" s="91">
        <f>LOOKUP(biasa2[[#This Row],[NO]],biasa1[NO],biasa1[SATUAN])</f>
        <v>480</v>
      </c>
    </row>
    <row r="1227" spans="1:14" ht="20.100000000000001" customHeight="1">
      <c r="A1227" s="87">
        <f>IF(biasa1[[#This Row],[JUMLAH]]&gt;0,COUNT(A$3:$A1226)+1,"")</f>
        <v>1204</v>
      </c>
      <c r="B1227" s="88" t="s">
        <v>1209</v>
      </c>
      <c r="C1227" s="87">
        <f>IF(biasa1[[#This Row],[BARU]]="",biasa1[[#This Row],[JUMLAH AWAL]],biasa1[[#This Row],[BARU]])</f>
        <v>1</v>
      </c>
      <c r="D1227" s="87">
        <v>360</v>
      </c>
      <c r="E1227" s="87">
        <v>1</v>
      </c>
      <c r="F1227" s="87"/>
      <c r="G12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7" s="90"/>
      <c r="I12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7" s="91">
        <f>LOOKUP(ROW(K1227)-ROWS($K$1:$K$3),biasa1[NO])</f>
        <v>1224</v>
      </c>
      <c r="L1227" s="77" t="str">
        <f>LOOKUP(biasa2[[#This Row],[NO]],biasa1[NO],biasa1[NAMA])</f>
        <v>L Leaf A5 polos</v>
      </c>
      <c r="M1227" s="91">
        <f>LOOKUP(biasa2[[#This Row],[NO]],biasa1[NO],biasa1[JUMLAH])</f>
        <v>6</v>
      </c>
      <c r="N1227" s="91" t="str">
        <f>LOOKUP(biasa2[[#This Row],[NO]],biasa1[NO],biasa1[SATUAN])</f>
        <v>432 pc</v>
      </c>
    </row>
    <row r="1228" spans="1:14" ht="20.100000000000001" customHeight="1">
      <c r="A1228" s="87">
        <f>IF(biasa1[[#This Row],[JUMLAH]]&gt;0,COUNT(A$3:$A1227)+1,"")</f>
        <v>1205</v>
      </c>
      <c r="B1228" s="88" t="s">
        <v>1210</v>
      </c>
      <c r="C1228" s="87">
        <f>IF(biasa1[[#This Row],[BARU]]="",biasa1[[#This Row],[JUMLAH AWAL]],biasa1[[#This Row],[BARU]])</f>
        <v>2</v>
      </c>
      <c r="D1228" s="87">
        <v>360</v>
      </c>
      <c r="E1228" s="87">
        <v>2</v>
      </c>
      <c r="F1228" s="87"/>
      <c r="G12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8" s="90"/>
      <c r="I12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8" s="91">
        <f>LOOKUP(ROW(K1228)-ROWS($K$1:$K$3),biasa1[NO])</f>
        <v>1225</v>
      </c>
      <c r="L1228" s="77" t="str">
        <f>LOOKUP(biasa2[[#This Row],[NO]],biasa1[NO],biasa1[NAMA])</f>
        <v>L Leaf alfa A5 Holo campur</v>
      </c>
      <c r="M1228" s="91">
        <f>LOOKUP(biasa2[[#This Row],[NO]],biasa1[NO],biasa1[JUMLAH])</f>
        <v>27</v>
      </c>
      <c r="N1228" s="91">
        <f>LOOKUP(biasa2[[#This Row],[NO]],biasa1[NO],biasa1[SATUAN])</f>
        <v>480</v>
      </c>
    </row>
    <row r="1229" spans="1:14" ht="20.100000000000001" customHeight="1">
      <c r="A1229" s="87">
        <f>IF(biasa1[[#This Row],[JUMLAH]]&gt;0,COUNT(A$3:$A1228)+1,"")</f>
        <v>1206</v>
      </c>
      <c r="B1229" s="88" t="s">
        <v>1211</v>
      </c>
      <c r="C1229" s="87">
        <f>IF(biasa1[[#This Row],[BARU]]="",biasa1[[#This Row],[JUMLAH AWAL]],biasa1[[#This Row],[BARU]])</f>
        <v>1</v>
      </c>
      <c r="D1229" s="87"/>
      <c r="E1229" s="87">
        <v>1</v>
      </c>
      <c r="F1229" s="87"/>
      <c r="G12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9" s="90"/>
      <c r="I12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9" s="91">
        <f>LOOKUP(ROW(K1229)-ROWS($K$1:$K$3),biasa1[NO])</f>
        <v>1226</v>
      </c>
      <c r="L1229" s="77" t="str">
        <f>LOOKUP(biasa2[[#This Row],[NO]],biasa1[NO],biasa1[NAMA])</f>
        <v>L Leaf B5 100 Strimin</v>
      </c>
      <c r="M1229" s="91">
        <f>LOOKUP(biasa2[[#This Row],[NO]],biasa1[NO],biasa1[JUMLAH])</f>
        <v>1</v>
      </c>
      <c r="N1229" s="91">
        <f>LOOKUP(biasa2[[#This Row],[NO]],biasa1[NO],biasa1[SATUAN])</f>
        <v>150</v>
      </c>
    </row>
    <row r="1230" spans="1:14" ht="20.100000000000001" customHeight="1">
      <c r="A1230" s="87">
        <f>IF(biasa1[[#This Row],[JUMLAH]]&gt;0,COUNT(A$3:$A1229)+1,"")</f>
        <v>1207</v>
      </c>
      <c r="B1230" s="88" t="s">
        <v>1212</v>
      </c>
      <c r="C1230" s="87">
        <f>IF(biasa1[[#This Row],[BARU]]="",biasa1[[#This Row],[JUMLAH AWAL]],biasa1[[#This Row],[BARU]])</f>
        <v>2</v>
      </c>
      <c r="D1230" s="87"/>
      <c r="E1230" s="87">
        <v>2</v>
      </c>
      <c r="F1230" s="87"/>
      <c r="G12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0" s="90"/>
      <c r="I12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0" s="91">
        <f>LOOKUP(ROW(K1230)-ROWS($K$1:$K$3),biasa1[NO])</f>
        <v>1227</v>
      </c>
      <c r="L1230" s="77" t="str">
        <f>LOOKUP(biasa2[[#This Row],[NO]],biasa1[NO],biasa1[NAMA])</f>
        <v>L Leaf B5 50 Doted</v>
      </c>
      <c r="M1230" s="91">
        <f>LOOKUP(biasa2[[#This Row],[NO]],biasa1[NO],biasa1[JUMLAH])</f>
        <v>1</v>
      </c>
      <c r="N1230" s="91">
        <f>LOOKUP(biasa2[[#This Row],[NO]],biasa1[NO],biasa1[SATUAN])</f>
        <v>200</v>
      </c>
    </row>
    <row r="1231" spans="1:14" ht="20.100000000000001" customHeight="1">
      <c r="A1231" s="87">
        <f>IF(biasa1[[#This Row],[JUMLAH]]&gt;0,COUNT(A$3:$A1230)+1,"")</f>
        <v>1208</v>
      </c>
      <c r="B1231" s="88" t="s">
        <v>1213</v>
      </c>
      <c r="C1231" s="87">
        <f>IF(biasa1[[#This Row],[BARU]]="",biasa1[[#This Row],[JUMLAH AWAL]],biasa1[[#This Row],[BARU]])</f>
        <v>4</v>
      </c>
      <c r="D1231" s="87">
        <v>720</v>
      </c>
      <c r="E1231" s="87">
        <v>4</v>
      </c>
      <c r="F1231" s="87"/>
      <c r="G12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1" s="90"/>
      <c r="I12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1" s="91">
        <f>LOOKUP(ROW(K1231)-ROWS($K$1:$K$3),biasa1[NO])</f>
        <v>1228</v>
      </c>
      <c r="L1231" s="77" t="str">
        <f>LOOKUP(biasa2[[#This Row],[NO]],biasa1[NO],biasa1[NAMA])</f>
        <v>L Leaf B5 50 Strimin</v>
      </c>
      <c r="M1231" s="91">
        <f>LOOKUP(biasa2[[#This Row],[NO]],biasa1[NO],biasa1[JUMLAH])</f>
        <v>1</v>
      </c>
      <c r="N1231" s="91">
        <f>LOOKUP(biasa2[[#This Row],[NO]],biasa1[NO],biasa1[SATUAN])</f>
        <v>300</v>
      </c>
    </row>
    <row r="1232" spans="1:14" ht="20.100000000000001" customHeight="1">
      <c r="A1232" s="87">
        <f>IF(biasa1[[#This Row],[JUMLAH]]&gt;0,COUNT(A$3:$A1231)+1,"")</f>
        <v>1209</v>
      </c>
      <c r="B1232" s="88" t="s">
        <v>1214</v>
      </c>
      <c r="C1232" s="87">
        <f>IF(biasa1[[#This Row],[BARU]]="",biasa1[[#This Row],[JUMLAH AWAL]],biasa1[[#This Row],[BARU]])</f>
        <v>2</v>
      </c>
      <c r="D1232" s="87">
        <v>200</v>
      </c>
      <c r="E1232" s="87">
        <v>2</v>
      </c>
      <c r="F1232" s="87"/>
      <c r="G12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2" s="90"/>
      <c r="I12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2" s="91">
        <f>LOOKUP(ROW(K1232)-ROWS($K$1:$K$3),biasa1[NO])</f>
        <v>1229</v>
      </c>
      <c r="L1232" s="77" t="str">
        <f>LOOKUP(biasa2[[#This Row],[NO]],biasa1[NO],biasa1[NAMA])</f>
        <v>L Leaf B5/ 40 polos</v>
      </c>
      <c r="M1232" s="91">
        <f>LOOKUP(biasa2[[#This Row],[NO]],biasa1[NO],biasa1[JUMLAH])</f>
        <v>27</v>
      </c>
      <c r="N1232" s="91" t="str">
        <f>LOOKUP(biasa2[[#This Row],[NO]],biasa1[NO],biasa1[SATUAN])</f>
        <v>120 pc</v>
      </c>
    </row>
    <row r="1233" spans="1:14" ht="20.100000000000001" customHeight="1">
      <c r="A1233" s="87">
        <f>IF(biasa1[[#This Row],[JUMLAH]]&gt;0,COUNT(A$3:$A1232)+1,"")</f>
        <v>1210</v>
      </c>
      <c r="B1233" s="88" t="s">
        <v>1215</v>
      </c>
      <c r="C1233" s="87">
        <f>IF(biasa1[[#This Row],[BARU]]="",biasa1[[#This Row],[JUMLAH AWAL]],biasa1[[#This Row],[BARU]])</f>
        <v>1</v>
      </c>
      <c r="D1233" s="87">
        <v>720</v>
      </c>
      <c r="E1233" s="87">
        <v>1</v>
      </c>
      <c r="F1233" s="87"/>
      <c r="G12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3" s="90"/>
      <c r="I12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3" s="91">
        <f>LOOKUP(ROW(K1233)-ROWS($K$1:$K$3),biasa1[NO])</f>
        <v>1230</v>
      </c>
      <c r="L1233" s="77" t="str">
        <f>LOOKUP(biasa2[[#This Row],[NO]],biasa1[NO],biasa1[NAMA])</f>
        <v>L Leaf Fancy A5 20 lb minion (3)/ bear(1)/ rilakuma(2)</v>
      </c>
      <c r="M1233" s="91">
        <f>LOOKUP(biasa2[[#This Row],[NO]],biasa1[NO],biasa1[JUMLAH])</f>
        <v>6</v>
      </c>
      <c r="N1233" s="91" t="str">
        <f>LOOKUP(biasa2[[#This Row],[NO]],biasa1[NO],biasa1[SATUAN])</f>
        <v>720 pc</v>
      </c>
    </row>
    <row r="1234" spans="1:14" ht="20.100000000000001" customHeight="1">
      <c r="A1234" s="87">
        <f>IF(biasa1[[#This Row],[JUMLAH]]&gt;0,COUNT(A$3:$A1233)+1,"")</f>
        <v>1211</v>
      </c>
      <c r="B1234" s="88" t="s">
        <v>1216</v>
      </c>
      <c r="C1234" s="87">
        <f>IF(biasa1[[#This Row],[BARU]]="",biasa1[[#This Row],[JUMLAH AWAL]],biasa1[[#This Row],[BARU]])</f>
        <v>6</v>
      </c>
      <c r="D1234" s="87">
        <v>720</v>
      </c>
      <c r="E1234" s="87">
        <v>6</v>
      </c>
      <c r="F1234" s="87"/>
      <c r="G12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4" s="90"/>
      <c r="I12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4" s="91">
        <f>LOOKUP(ROW(K1234)-ROWS($K$1:$K$3),biasa1[NO])</f>
        <v>1231</v>
      </c>
      <c r="L1234" s="77" t="str">
        <f>LOOKUP(biasa2[[#This Row],[NO]],biasa1[NO],biasa1[NAMA])</f>
        <v>L Leaf Fancy UTN Biodata blk</v>
      </c>
      <c r="M1234" s="91">
        <f>LOOKUP(biasa2[[#This Row],[NO]],biasa1[NO],biasa1[JUMLAH])</f>
        <v>10</v>
      </c>
      <c r="N1234" s="91" t="str">
        <f>LOOKUP(biasa2[[#This Row],[NO]],biasa1[NO],biasa1[SATUAN])</f>
        <v>600 pc</v>
      </c>
    </row>
    <row r="1235" spans="1:14" ht="20.100000000000001" customHeight="1">
      <c r="A1235" s="87">
        <f>IF(biasa1[[#This Row],[JUMLAH]]&gt;0,COUNT(A$3:$A1234)+1,"")</f>
        <v>1212</v>
      </c>
      <c r="B1235" s="88" t="s">
        <v>1217</v>
      </c>
      <c r="C1235" s="87">
        <f>IF(biasa1[[#This Row],[BARU]]="",biasa1[[#This Row],[JUMLAH AWAL]],biasa1[[#This Row],[BARU]])</f>
        <v>4</v>
      </c>
      <c r="D1235" s="87" t="s">
        <v>802</v>
      </c>
      <c r="E1235" s="87">
        <v>4</v>
      </c>
      <c r="F1235" s="87"/>
      <c r="G12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5" s="90"/>
      <c r="I12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5" s="91">
        <f>LOOKUP(ROW(K1235)-ROWS($K$1:$K$3),biasa1[NO])</f>
        <v>1232</v>
      </c>
      <c r="L1235" s="77" t="str">
        <f>LOOKUP(biasa2[[#This Row],[NO]],biasa1[NO],biasa1[NAMA])</f>
        <v>L Leaf Holo A5 + puzzle AV(3)/ Hk(2)</v>
      </c>
      <c r="M1235" s="91">
        <f>LOOKUP(biasa2[[#This Row],[NO]],biasa1[NO],biasa1[JUMLAH])</f>
        <v>4</v>
      </c>
      <c r="N1235" s="91">
        <f>LOOKUP(biasa2[[#This Row],[NO]],biasa1[NO],biasa1[SATUAN])</f>
        <v>600</v>
      </c>
    </row>
    <row r="1236" spans="1:14" ht="20.100000000000001" customHeight="1">
      <c r="A1236" s="87">
        <f>IF(biasa1[[#This Row],[JUMLAH]]&gt;0,COUNT(A$3:$A1235)+1,"")</f>
        <v>1213</v>
      </c>
      <c r="B1236" s="88" t="s">
        <v>1218</v>
      </c>
      <c r="C1236" s="87">
        <f>IF(biasa1[[#This Row],[BARU]]="",biasa1[[#This Row],[JUMLAH AWAL]],biasa1[[#This Row],[BARU]])</f>
        <v>1</v>
      </c>
      <c r="D1236" s="87" t="s">
        <v>802</v>
      </c>
      <c r="E1236" s="87">
        <v>1</v>
      </c>
      <c r="F1236" s="87"/>
      <c r="G12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6" s="90"/>
      <c r="I12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6" s="91">
        <f>LOOKUP(ROW(K1236)-ROWS($K$1:$K$3),biasa1[NO])</f>
        <v>1233</v>
      </c>
      <c r="L1236" s="77" t="str">
        <f>LOOKUP(biasa2[[#This Row],[NO]],biasa1[NO],biasa1[NAMA])</f>
        <v>L Leaf Holo+puzzle Snow White/ BB</v>
      </c>
      <c r="M1236" s="91">
        <f>LOOKUP(biasa2[[#This Row],[NO]],biasa1[NO],biasa1[JUMLAH])</f>
        <v>2</v>
      </c>
      <c r="N1236" s="91">
        <f>LOOKUP(biasa2[[#This Row],[NO]],biasa1[NO],biasa1[SATUAN])</f>
        <v>600</v>
      </c>
    </row>
    <row r="1237" spans="1:14" ht="20.100000000000001" customHeight="1">
      <c r="A1237" s="87">
        <f>IF(biasa1[[#This Row],[JUMLAH]]&gt;0,COUNT(A$3:$A1236)+1,"")</f>
        <v>1214</v>
      </c>
      <c r="B1237" s="88" t="s">
        <v>1219</v>
      </c>
      <c r="C1237" s="87">
        <f>IF(biasa1[[#This Row],[BARU]]="",biasa1[[#This Row],[JUMLAH AWAL]],biasa1[[#This Row],[BARU]])</f>
        <v>2</v>
      </c>
      <c r="D1237" s="87">
        <v>600</v>
      </c>
      <c r="E1237" s="87">
        <v>2</v>
      </c>
      <c r="F1237" s="87"/>
      <c r="G12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7" s="90"/>
      <c r="I12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7" s="91">
        <f>LOOKUP(ROW(K1237)-ROWS($K$1:$K$3),biasa1[NO])</f>
        <v>1234</v>
      </c>
      <c r="L1237" s="77" t="str">
        <f>LOOKUP(biasa2[[#This Row],[NO]],biasa1[NO],biasa1[NAMA])</f>
        <v>L Leaf plong Holo AV(5)/ QF(7)</v>
      </c>
      <c r="M1237" s="91">
        <f>LOOKUP(biasa2[[#This Row],[NO]],biasa1[NO],biasa1[JUMLAH])</f>
        <v>12</v>
      </c>
      <c r="N1237" s="91">
        <f>LOOKUP(biasa2[[#This Row],[NO]],biasa1[NO],biasa1[SATUAN])</f>
        <v>480</v>
      </c>
    </row>
    <row r="1238" spans="1:14" ht="20.100000000000001" customHeight="1">
      <c r="A1238" s="87">
        <f>IF(biasa1[[#This Row],[JUMLAH]]&gt;0,COUNT(A$3:$A1237)+1,"")</f>
        <v>1215</v>
      </c>
      <c r="B1238" s="88" t="s">
        <v>1220</v>
      </c>
      <c r="C1238" s="87">
        <f>IF(biasa1[[#This Row],[BARU]]="",biasa1[[#This Row],[JUMLAH AWAL]],biasa1[[#This Row],[BARU]])</f>
        <v>4</v>
      </c>
      <c r="D1238" s="87" t="s">
        <v>802</v>
      </c>
      <c r="E1238" s="87">
        <v>4</v>
      </c>
      <c r="F1238" s="87"/>
      <c r="G12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8" s="90"/>
      <c r="I12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8" s="91">
        <f>LOOKUP(ROW(K1238)-ROWS($K$1:$K$3),biasa1[NO])</f>
        <v>1235</v>
      </c>
      <c r="L1238" s="77" t="str">
        <f>LOOKUP(biasa2[[#This Row],[NO]],biasa1[NO],biasa1[NAMA])</f>
        <v>L Leaf plong Holo Queen</v>
      </c>
      <c r="M1238" s="91">
        <f>LOOKUP(biasa2[[#This Row],[NO]],biasa1[NO],biasa1[JUMLAH])</f>
        <v>7</v>
      </c>
      <c r="N1238" s="91">
        <f>LOOKUP(biasa2[[#This Row],[NO]],biasa1[NO],biasa1[SATUAN])</f>
        <v>480</v>
      </c>
    </row>
    <row r="1239" spans="1:14" ht="20.100000000000001" customHeight="1">
      <c r="A1239" s="87">
        <f>IF(biasa1[[#This Row],[JUMLAH]]&gt;0,COUNT(A$3:$A1238)+1,"")</f>
        <v>1216</v>
      </c>
      <c r="B1239" s="88" t="s">
        <v>1221</v>
      </c>
      <c r="C1239" s="87">
        <f>IF(biasa1[[#This Row],[BARU]]="",biasa1[[#This Row],[JUMLAH AWAL]],biasa1[[#This Row],[BARU]])</f>
        <v>14</v>
      </c>
      <c r="D1239" s="87">
        <v>480</v>
      </c>
      <c r="E1239" s="87">
        <v>14</v>
      </c>
      <c r="F1239" s="87"/>
      <c r="G12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9" s="90"/>
      <c r="I12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9" s="91">
        <f>LOOKUP(ROW(K1239)-ROWS($K$1:$K$3),biasa1[NO])</f>
        <v>1236</v>
      </c>
      <c r="L1239" s="77" t="str">
        <f>LOOKUP(biasa2[[#This Row],[NO]],biasa1[NO],biasa1[NAMA])</f>
        <v>L Leaf plong snow(10)/ Sofia(8)/ BB Smart(8)</v>
      </c>
      <c r="M1239" s="91">
        <f>LOOKUP(biasa2[[#This Row],[NO]],biasa1[NO],biasa1[JUMLAH])</f>
        <v>26</v>
      </c>
      <c r="N1239" s="91">
        <f>LOOKUP(biasa2[[#This Row],[NO]],biasa1[NO],biasa1[SATUAN])</f>
        <v>480</v>
      </c>
    </row>
    <row r="1240" spans="1:14" ht="20.100000000000001" customHeight="1">
      <c r="A1240" s="87">
        <f>IF(biasa1[[#This Row],[JUMLAH]]&gt;0,COUNT(A$3:$A1239)+1,"")</f>
        <v>1217</v>
      </c>
      <c r="B1240" s="88" t="s">
        <v>1222</v>
      </c>
      <c r="C1240" s="87">
        <f>IF(biasa1[[#This Row],[BARU]]="",biasa1[[#This Row],[JUMLAH AWAL]],biasa1[[#This Row],[BARU]])</f>
        <v>2</v>
      </c>
      <c r="D1240" s="87">
        <v>600</v>
      </c>
      <c r="E1240" s="87">
        <v>2</v>
      </c>
      <c r="F1240" s="87"/>
      <c r="G12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0" s="90"/>
      <c r="I12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0" s="91">
        <f>LOOKUP(ROW(K1240)-ROWS($K$1:$K$3),biasa1[NO])</f>
        <v>1237</v>
      </c>
      <c r="L1240" s="77" t="str">
        <f>LOOKUP(biasa2[[#This Row],[NO]],biasa1[NO],biasa1[NAMA])</f>
        <v>L Leaf polos 40 sisipan 5w pembatas</v>
      </c>
      <c r="M1240" s="91">
        <f>LOOKUP(biasa2[[#This Row],[NO]],biasa1[NO],biasa1[JUMLAH])</f>
        <v>4</v>
      </c>
      <c r="N1240" s="91">
        <f>LOOKUP(biasa2[[#This Row],[NO]],biasa1[NO],biasa1[SATUAN])</f>
        <v>180</v>
      </c>
    </row>
    <row r="1241" spans="1:14" ht="20.100000000000001" customHeight="1">
      <c r="A1241" s="87">
        <f>IF(biasa1[[#This Row],[JUMLAH]]&gt;0,COUNT(A$3:$A1240)+1,"")</f>
        <v>1218</v>
      </c>
      <c r="B1241" s="88" t="s">
        <v>1223</v>
      </c>
      <c r="C1241" s="87">
        <f>IF(biasa1[[#This Row],[BARU]]="",biasa1[[#This Row],[JUMLAH AWAL]],biasa1[[#This Row],[BARU]])</f>
        <v>2</v>
      </c>
      <c r="D1241" s="87">
        <v>600</v>
      </c>
      <c r="E1241" s="87">
        <v>2</v>
      </c>
      <c r="F1241" s="87"/>
      <c r="G12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1" s="90"/>
      <c r="I12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1" s="91">
        <f>LOOKUP(ROW(K1241)-ROWS($K$1:$K$3),biasa1[NO])</f>
        <v>1238</v>
      </c>
      <c r="L1241" s="77" t="str">
        <f>LOOKUP(biasa2[[#This Row],[NO]],biasa1[NO],biasa1[NAMA])</f>
        <v>L Leaf pon mobile legend go star</v>
      </c>
      <c r="M1241" s="91">
        <f>LOOKUP(biasa2[[#This Row],[NO]],biasa1[NO],biasa1[JUMLAH])</f>
        <v>15</v>
      </c>
      <c r="N1241" s="91">
        <f>LOOKUP(biasa2[[#This Row],[NO]],biasa1[NO],biasa1[SATUAN])</f>
        <v>800</v>
      </c>
    </row>
    <row r="1242" spans="1:14" ht="20.100000000000001" customHeight="1">
      <c r="A1242" s="87">
        <f>IF(biasa1[[#This Row],[JUMLAH]]&gt;0,COUNT(A$3:$A1241)+1,"")</f>
        <v>1219</v>
      </c>
      <c r="B1242" s="88" t="s">
        <v>1224</v>
      </c>
      <c r="C1242" s="87">
        <f>IF(biasa1[[#This Row],[BARU]]="",biasa1[[#This Row],[JUMLAH AWAL]],biasa1[[#This Row],[BARU]])</f>
        <v>6</v>
      </c>
      <c r="D1242" s="87">
        <v>600</v>
      </c>
      <c r="E1242" s="87">
        <v>6</v>
      </c>
      <c r="F1242" s="87"/>
      <c r="G12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2" s="90"/>
      <c r="I12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2" s="91">
        <f>LOOKUP(ROW(K1242)-ROWS($K$1:$K$3),biasa1[NO])</f>
        <v>1239</v>
      </c>
      <c r="L1242" s="77" t="str">
        <f>LOOKUP(biasa2[[#This Row],[NO]],biasa1[NO],biasa1[NAMA])</f>
        <v>L Leaf punch Neo</v>
      </c>
      <c r="M1242" s="91">
        <f>LOOKUP(biasa2[[#This Row],[NO]],biasa1[NO],biasa1[JUMLAH])</f>
        <v>5</v>
      </c>
      <c r="N1242" s="91">
        <f>LOOKUP(biasa2[[#This Row],[NO]],biasa1[NO],biasa1[SATUAN])</f>
        <v>480</v>
      </c>
    </row>
    <row r="1243" spans="1:14" ht="20.100000000000001" customHeight="1">
      <c r="A1243" s="87">
        <f>IF(biasa1[[#This Row],[JUMLAH]]&gt;0,COUNT(A$3:$A1242)+1,"")</f>
        <v>1220</v>
      </c>
      <c r="B1243" s="88" t="s">
        <v>1225</v>
      </c>
      <c r="C1243" s="87">
        <f>IF(biasa1[[#This Row],[BARU]]="",biasa1[[#This Row],[JUMLAH AWAL]],biasa1[[#This Row],[BARU]])</f>
        <v>1</v>
      </c>
      <c r="D1243" s="87">
        <v>480</v>
      </c>
      <c r="E1243" s="87">
        <v>1</v>
      </c>
      <c r="F1243" s="87"/>
      <c r="G12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3" s="90"/>
      <c r="I12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3" s="91">
        <f>LOOKUP(ROW(K1243)-ROWS($K$1:$K$3),biasa1[NO])</f>
        <v>1240</v>
      </c>
      <c r="L1243" s="77" t="str">
        <f>LOOKUP(biasa2[[#This Row],[NO]],biasa1[NO],biasa1[NAMA])</f>
        <v>Label Mesin JA MX-3300</v>
      </c>
      <c r="M1243" s="91">
        <f>LOOKUP(biasa2[[#This Row],[NO]],biasa1[NO],biasa1[JUMLAH])</f>
        <v>5</v>
      </c>
      <c r="N1243" s="91" t="str">
        <f>LOOKUP(biasa2[[#This Row],[NO]],biasa1[NO],biasa1[SATUAN])</f>
        <v>30 pc</v>
      </c>
    </row>
    <row r="1244" spans="1:14" ht="20.100000000000001" customHeight="1">
      <c r="A1244" s="87">
        <f>IF(biasa1[[#This Row],[JUMLAH]]&gt;0,COUNT(A$3:$A1243)+1,"")</f>
        <v>1221</v>
      </c>
      <c r="B1244" s="88" t="s">
        <v>1226</v>
      </c>
      <c r="C1244" s="87">
        <f>IF(biasa1[[#This Row],[BARU]]="",biasa1[[#This Row],[JUMLAH AWAL]],biasa1[[#This Row],[BARU]])</f>
        <v>1</v>
      </c>
      <c r="D1244" s="87">
        <v>600</v>
      </c>
      <c r="E1244" s="87">
        <v>1</v>
      </c>
      <c r="F1244" s="87"/>
      <c r="G12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4" s="90"/>
      <c r="I12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4" s="91">
        <f>LOOKUP(ROW(K1244)-ROWS($K$1:$K$3),biasa1[NO])</f>
        <v>1241</v>
      </c>
      <c r="L1244" s="77" t="str">
        <f>LOOKUP(biasa2[[#This Row],[NO]],biasa1[NO],biasa1[NAMA])</f>
        <v>Laminating DB 6898 (KTP)</v>
      </c>
      <c r="M1244" s="91">
        <f>LOOKUP(biasa2[[#This Row],[NO]],biasa1[NO],biasa1[JUMLAH])</f>
        <v>1</v>
      </c>
      <c r="N1244" s="91">
        <f>LOOKUP(biasa2[[#This Row],[NO]],biasa1[NO],biasa1[SATUAN])</f>
        <v>100</v>
      </c>
    </row>
    <row r="1245" spans="1:14" ht="20.100000000000001" customHeight="1">
      <c r="A1245" s="87">
        <f>IF(biasa1[[#This Row],[JUMLAH]]&gt;0,COUNT(A$3:$A1244)+1,"")</f>
        <v>1222</v>
      </c>
      <c r="B1245" s="88" t="s">
        <v>1227</v>
      </c>
      <c r="C1245" s="87">
        <f>IF(biasa1[[#This Row],[BARU]]="",biasa1[[#This Row],[JUMLAH AWAL]],biasa1[[#This Row],[BARU]])</f>
        <v>17</v>
      </c>
      <c r="D1245" s="87">
        <v>480</v>
      </c>
      <c r="E1245" s="87">
        <v>17</v>
      </c>
      <c r="F1245" s="87"/>
      <c r="G12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5" s="90"/>
      <c r="I12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5" s="91">
        <f>LOOKUP(ROW(K1245)-ROWS($K$1:$K$3),biasa1[NO])</f>
        <v>1242</v>
      </c>
      <c r="L1245" s="77" t="str">
        <f>LOOKUP(biasa2[[#This Row],[NO]],biasa1[NO],biasa1[NAMA])</f>
        <v>Laminating Film 100 DB 255 340</v>
      </c>
      <c r="M1245" s="91">
        <f>LOOKUP(biasa2[[#This Row],[NO]],biasa1[NO],biasa1[JUMLAH])</f>
        <v>2</v>
      </c>
      <c r="N1245" s="91" t="str">
        <f>LOOKUP(biasa2[[#This Row],[NO]],biasa1[NO],biasa1[SATUAN])</f>
        <v>10 pk</v>
      </c>
    </row>
    <row r="1246" spans="1:14" ht="20.100000000000001" customHeight="1">
      <c r="A1246" s="87">
        <f>IF(biasa1[[#This Row],[JUMLAH]]&gt;0,COUNT(A$3:$A1245)+1,"")</f>
        <v>1223</v>
      </c>
      <c r="B1246" s="88" t="s">
        <v>1228</v>
      </c>
      <c r="C1246" s="87">
        <f>IF(biasa1[[#This Row],[BARU]]="",biasa1[[#This Row],[JUMLAH AWAL]],biasa1[[#This Row],[BARU]])</f>
        <v>61</v>
      </c>
      <c r="D1246" s="87">
        <v>480</v>
      </c>
      <c r="E1246" s="87">
        <v>61</v>
      </c>
      <c r="F1246" s="87"/>
      <c r="G12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6" s="90"/>
      <c r="I12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6" s="91">
        <f>LOOKUP(ROW(K1246)-ROWS($K$1:$K$3),biasa1[NO])</f>
        <v>1243</v>
      </c>
      <c r="L1246" s="77" t="str">
        <f>LOOKUP(biasa2[[#This Row],[NO]],biasa1[NO],biasa1[NAMA])</f>
        <v>Laminating ID Card DB 100 KTp ATAS</v>
      </c>
      <c r="M1246" s="91">
        <f>LOOKUP(biasa2[[#This Row],[NO]],biasa1[NO],biasa1[JUMLAH])</f>
        <v>3</v>
      </c>
      <c r="N1246" s="91">
        <f>LOOKUP(biasa2[[#This Row],[NO]],biasa1[NO],biasa1[SATUAN])</f>
        <v>100</v>
      </c>
    </row>
    <row r="1247" spans="1:14" ht="20.100000000000001" customHeight="1">
      <c r="A1247" s="87">
        <f>IF(biasa1[[#This Row],[JUMLAH]]&gt;0,COUNT(A$3:$A1246)+1,"")</f>
        <v>1224</v>
      </c>
      <c r="B1247" s="88" t="s">
        <v>1229</v>
      </c>
      <c r="C1247" s="87">
        <f>IF(biasa1[[#This Row],[BARU]]="",biasa1[[#This Row],[JUMLAH AWAL]],biasa1[[#This Row],[BARU]])</f>
        <v>6</v>
      </c>
      <c r="D1247" s="87" t="s">
        <v>1230</v>
      </c>
      <c r="E1247" s="87">
        <v>6</v>
      </c>
      <c r="F1247" s="87"/>
      <c r="G12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7" s="90"/>
      <c r="I12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7" s="91">
        <f>LOOKUP(ROW(K1247)-ROWS($K$1:$K$3),biasa1[NO])</f>
        <v>1244</v>
      </c>
      <c r="L1247" s="77" t="str">
        <f>LOOKUP(biasa2[[#This Row],[NO]],biasa1[NO],biasa1[NAMA])</f>
        <v>Laminating TF 100 KTp</v>
      </c>
      <c r="M1247" s="91">
        <f>LOOKUP(biasa2[[#This Row],[NO]],biasa1[NO],biasa1[JUMLAH])</f>
        <v>7</v>
      </c>
      <c r="N1247" s="91" t="str">
        <f>LOOKUP(biasa2[[#This Row],[NO]],biasa1[NO],biasa1[SATUAN])</f>
        <v>100 pk</v>
      </c>
    </row>
    <row r="1248" spans="1:14" ht="20.100000000000001" customHeight="1">
      <c r="A1248" s="87">
        <f>IF(biasa1[[#This Row],[JUMLAH]]&gt;0,COUNT(A$3:$A1247)+1,"")</f>
        <v>1225</v>
      </c>
      <c r="B1248" s="88" t="s">
        <v>1231</v>
      </c>
      <c r="C1248" s="87">
        <f>IF(biasa1[[#This Row],[BARU]]="",biasa1[[#This Row],[JUMLAH AWAL]],biasa1[[#This Row],[BARU]])</f>
        <v>27</v>
      </c>
      <c r="D1248" s="87">
        <v>480</v>
      </c>
      <c r="E1248" s="87">
        <v>27</v>
      </c>
      <c r="F1248" s="87"/>
      <c r="G12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8" s="90"/>
      <c r="I12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8" s="91">
        <f>LOOKUP(ROW(K1248)-ROWS($K$1:$K$3),biasa1[NO])</f>
        <v>1245</v>
      </c>
      <c r="L1248" s="77" t="str">
        <f>LOOKUP(biasa2[[#This Row],[NO]],biasa1[NO],biasa1[NAMA])</f>
        <v>Lem Cair 4020 (50ml) (36)</v>
      </c>
      <c r="M1248" s="91">
        <f>LOOKUP(biasa2[[#This Row],[NO]],biasa1[NO],biasa1[JUMLAH])</f>
        <v>2</v>
      </c>
      <c r="N1248" s="91" t="str">
        <f>LOOKUP(biasa2[[#This Row],[NO]],biasa1[NO],biasa1[SATUAN])</f>
        <v>432 pc</v>
      </c>
    </row>
    <row r="1249" spans="1:14" ht="20.100000000000001" customHeight="1">
      <c r="A1249" s="87">
        <f>IF(biasa1[[#This Row],[JUMLAH]]&gt;0,COUNT(A$3:$A1248)+1,"")</f>
        <v>1226</v>
      </c>
      <c r="B1249" s="88" t="s">
        <v>1232</v>
      </c>
      <c r="C1249" s="87">
        <f>IF(biasa1[[#This Row],[BARU]]="",biasa1[[#This Row],[JUMLAH AWAL]],biasa1[[#This Row],[BARU]])</f>
        <v>1</v>
      </c>
      <c r="D1249" s="87">
        <v>150</v>
      </c>
      <c r="E1249" s="87">
        <v>1</v>
      </c>
      <c r="F1249" s="87"/>
      <c r="G12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9" s="90"/>
      <c r="I12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9" s="91">
        <f>LOOKUP(ROW(K1249)-ROWS($K$1:$K$3),biasa1[NO])</f>
        <v>1246</v>
      </c>
      <c r="L1249" s="77" t="str">
        <f>LOOKUP(biasa2[[#This Row],[NO]],biasa1[NO],biasa1[NAMA])</f>
        <v>Lem cair B.glue 22ml mini</v>
      </c>
      <c r="M1249" s="91">
        <f>LOOKUP(biasa2[[#This Row],[NO]],biasa1[NO],biasa1[JUMLAH])</f>
        <v>13</v>
      </c>
      <c r="N1249" s="91" t="str">
        <f>LOOKUP(biasa2[[#This Row],[NO]],biasa1[NO],biasa1[SATUAN])</f>
        <v>60 ls</v>
      </c>
    </row>
    <row r="1250" spans="1:14" ht="20.100000000000001" customHeight="1">
      <c r="A1250" s="87">
        <f>IF(biasa1[[#This Row],[JUMLAH]]&gt;0,COUNT(A$3:$A1249)+1,"")</f>
        <v>1227</v>
      </c>
      <c r="B1250" s="88" t="s">
        <v>1233</v>
      </c>
      <c r="C1250" s="87">
        <f>IF(biasa1[[#This Row],[BARU]]="",biasa1[[#This Row],[JUMLAH AWAL]],biasa1[[#This Row],[BARU]])</f>
        <v>1</v>
      </c>
      <c r="D1250" s="87">
        <v>200</v>
      </c>
      <c r="E1250" s="87">
        <v>1</v>
      </c>
      <c r="F1250" s="87"/>
      <c r="G12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0" s="90"/>
      <c r="I12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0" s="91">
        <f>LOOKUP(ROW(K1250)-ROWS($K$1:$K$3),biasa1[NO])</f>
        <v>1247</v>
      </c>
      <c r="L1250" s="77" t="str">
        <f>LOOKUP(biasa2[[#This Row],[NO]],biasa1[NO],biasa1[NAMA])</f>
        <v>Lem cair B.glue 75ml T</v>
      </c>
      <c r="M1250" s="91">
        <f>LOOKUP(biasa2[[#This Row],[NO]],biasa1[NO],biasa1[JUMLAH])</f>
        <v>22</v>
      </c>
      <c r="N1250" s="91" t="str">
        <f>LOOKUP(biasa2[[#This Row],[NO]],biasa1[NO],biasa1[SATUAN])</f>
        <v>16 ls</v>
      </c>
    </row>
    <row r="1251" spans="1:14" ht="20.100000000000001" customHeight="1">
      <c r="A1251" s="87">
        <f>IF(biasa1[[#This Row],[JUMLAH]]&gt;0,COUNT(A$3:$A1250)+1,"")</f>
        <v>1228</v>
      </c>
      <c r="B1251" s="88" t="s">
        <v>1234</v>
      </c>
      <c r="C1251" s="87">
        <f>IF(biasa1[[#This Row],[BARU]]="",biasa1[[#This Row],[JUMLAH AWAL]],biasa1[[#This Row],[BARU]])</f>
        <v>1</v>
      </c>
      <c r="D1251" s="87">
        <v>300</v>
      </c>
      <c r="E1251" s="87">
        <v>1</v>
      </c>
      <c r="F1251" s="87"/>
      <c r="G12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1" s="90"/>
      <c r="I12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1" s="91">
        <f>LOOKUP(ROW(K1251)-ROWS($K$1:$K$3),biasa1[NO])</f>
        <v>1248</v>
      </c>
      <c r="L1251" s="77" t="str">
        <f>LOOKUP(biasa2[[#This Row],[NO]],biasa1[NO],biasa1[NAMA])</f>
        <v>Lem Cair By 309 38 ml (24)</v>
      </c>
      <c r="M1251" s="91">
        <f>LOOKUP(biasa2[[#This Row],[NO]],biasa1[NO],biasa1[JUMLAH])</f>
        <v>10</v>
      </c>
      <c r="N1251" s="91" t="str">
        <f>LOOKUP(biasa2[[#This Row],[NO]],biasa1[NO],biasa1[SATUAN])</f>
        <v>576 pc</v>
      </c>
    </row>
    <row r="1252" spans="1:14" ht="20.100000000000001" customHeight="1">
      <c r="A1252" s="87">
        <f>IF(biasa1[[#This Row],[JUMLAH]]&gt;0,COUNT(A$3:$A1251)+1,"")</f>
        <v>1229</v>
      </c>
      <c r="B1252" s="88" t="s">
        <v>1235</v>
      </c>
      <c r="C1252" s="87">
        <f>IF(biasa1[[#This Row],[BARU]]="",biasa1[[#This Row],[JUMLAH AWAL]],biasa1[[#This Row],[BARU]])</f>
        <v>27</v>
      </c>
      <c r="D1252" s="87" t="s">
        <v>188</v>
      </c>
      <c r="E1252" s="87">
        <v>27</v>
      </c>
      <c r="F1252" s="87"/>
      <c r="G12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2" s="90"/>
      <c r="I12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2" s="91">
        <f>LOOKUP(ROW(K1252)-ROWS($K$1:$K$3),biasa1[NO])</f>
        <v>1249</v>
      </c>
      <c r="L1252" s="77" t="str">
        <f>LOOKUP(biasa2[[#This Row],[NO]],biasa1[NO],biasa1[NAMA])</f>
        <v>Lem Cair By 313 30ml (24)</v>
      </c>
      <c r="M1252" s="91">
        <f>LOOKUP(biasa2[[#This Row],[NO]],biasa1[NO],biasa1[JUMLAH])</f>
        <v>4</v>
      </c>
      <c r="N1252" s="91" t="str">
        <f>LOOKUP(biasa2[[#This Row],[NO]],biasa1[NO],biasa1[SATUAN])</f>
        <v>576 pc</v>
      </c>
    </row>
    <row r="1253" spans="1:14" ht="20.100000000000001" customHeight="1">
      <c r="A1253" s="87">
        <f>IF(biasa1[[#This Row],[JUMLAH]]&gt;0,COUNT(A$3:$A1252)+1,"")</f>
        <v>1230</v>
      </c>
      <c r="B1253" s="88" t="s">
        <v>1236</v>
      </c>
      <c r="C1253" s="87">
        <f>IF(biasa1[[#This Row],[BARU]]="",biasa1[[#This Row],[JUMLAH AWAL]],biasa1[[#This Row],[BARU]])</f>
        <v>6</v>
      </c>
      <c r="D1253" s="87" t="s">
        <v>802</v>
      </c>
      <c r="E1253" s="87">
        <v>6</v>
      </c>
      <c r="F1253" s="87"/>
      <c r="G12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3" s="90"/>
      <c r="I12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3" s="91">
        <f>LOOKUP(ROW(K1253)-ROWS($K$1:$K$3),biasa1[NO])</f>
        <v>1250</v>
      </c>
      <c r="L1253" s="77" t="str">
        <f>LOOKUP(biasa2[[#This Row],[NO]],biasa1[NO],biasa1[NAMA])</f>
        <v>Lem Cair By 820 30ml (24)</v>
      </c>
      <c r="M1253" s="91">
        <f>LOOKUP(biasa2[[#This Row],[NO]],biasa1[NO],biasa1[JUMLAH])</f>
        <v>11</v>
      </c>
      <c r="N1253" s="91" t="str">
        <f>LOOKUP(biasa2[[#This Row],[NO]],biasa1[NO],biasa1[SATUAN])</f>
        <v>576 pc</v>
      </c>
    </row>
    <row r="1254" spans="1:14" ht="20.100000000000001" customHeight="1">
      <c r="A1254" s="87">
        <f>IF(biasa1[[#This Row],[JUMLAH]]&gt;0,COUNT(A$3:$A1253)+1,"")</f>
        <v>1231</v>
      </c>
      <c r="B1254" s="88" t="s">
        <v>1237</v>
      </c>
      <c r="C1254" s="87">
        <f>IF(biasa1[[#This Row],[BARU]]="",biasa1[[#This Row],[JUMLAH AWAL]],biasa1[[#This Row],[BARU]])</f>
        <v>10</v>
      </c>
      <c r="D1254" s="87" t="s">
        <v>93</v>
      </c>
      <c r="E1254" s="87">
        <v>10</v>
      </c>
      <c r="F1254" s="87"/>
      <c r="G12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4" s="90"/>
      <c r="I12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4" s="91">
        <f>LOOKUP(ROW(K1254)-ROWS($K$1:$K$3),biasa1[NO])</f>
        <v>1251</v>
      </c>
      <c r="L1254" s="77" t="str">
        <f>LOOKUP(biasa2[[#This Row],[NO]],biasa1[NO],biasa1[NAMA])</f>
        <v>Lem execellent Alteco (Yushinca)</v>
      </c>
      <c r="M1254" s="91">
        <f>LOOKUP(biasa2[[#This Row],[NO]],biasa1[NO],biasa1[JUMLAH])</f>
        <v>32</v>
      </c>
      <c r="N1254" s="91" t="str">
        <f>LOOKUP(biasa2[[#This Row],[NO]],biasa1[NO],biasa1[SATUAN])</f>
        <v>600 pc</v>
      </c>
    </row>
    <row r="1255" spans="1:14" ht="20.100000000000001" customHeight="1">
      <c r="A1255" s="87">
        <f>IF(biasa1[[#This Row],[JUMLAH]]&gt;0,COUNT(A$3:$A1254)+1,"")</f>
        <v>1232</v>
      </c>
      <c r="B1255" s="88" t="s">
        <v>1238</v>
      </c>
      <c r="C1255" s="87">
        <f>IF(biasa1[[#This Row],[BARU]]="",biasa1[[#This Row],[JUMLAH AWAL]],biasa1[[#This Row],[BARU]])</f>
        <v>4</v>
      </c>
      <c r="D1255" s="87">
        <v>600</v>
      </c>
      <c r="E1255" s="87">
        <v>4</v>
      </c>
      <c r="F1255" s="87"/>
      <c r="G12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5" s="90"/>
      <c r="I12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5" s="91">
        <f>LOOKUP(ROW(K1255)-ROWS($K$1:$K$3),biasa1[NO])</f>
        <v>1252</v>
      </c>
      <c r="L1255" s="77" t="str">
        <f>LOOKUP(biasa2[[#This Row],[NO]],biasa1[NO],biasa1[NAMA])</f>
        <v>Lem executive cair QMS- A40 (1x12)</v>
      </c>
      <c r="M1255" s="91">
        <f>LOOKUP(biasa2[[#This Row],[NO]],biasa1[NO],biasa1[JUMLAH])</f>
        <v>12</v>
      </c>
      <c r="N1255" s="91" t="str">
        <f>LOOKUP(biasa2[[#This Row],[NO]],biasa1[NO],biasa1[SATUAN])</f>
        <v>36 box</v>
      </c>
    </row>
    <row r="1256" spans="1:14" ht="20.100000000000001" customHeight="1">
      <c r="A1256" s="87">
        <f>IF(biasa1[[#This Row],[JUMLAH]]&gt;0,COUNT(A$3:$A1255)+1,"")</f>
        <v>1233</v>
      </c>
      <c r="B1256" s="88" t="s">
        <v>1239</v>
      </c>
      <c r="C1256" s="87">
        <f>IF(biasa1[[#This Row],[BARU]]="",biasa1[[#This Row],[JUMLAH AWAL]],biasa1[[#This Row],[BARU]])</f>
        <v>2</v>
      </c>
      <c r="D1256" s="87">
        <v>600</v>
      </c>
      <c r="E1256" s="87">
        <v>2</v>
      </c>
      <c r="F1256" s="87"/>
      <c r="G12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6" s="90"/>
      <c r="I12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6" s="91">
        <f>LOOKUP(ROW(K1256)-ROWS($K$1:$K$3),biasa1[NO])</f>
        <v>1253</v>
      </c>
      <c r="L1256" s="77" t="str">
        <f>LOOKUP(biasa2[[#This Row],[NO]],biasa1[NO],biasa1[NAMA])</f>
        <v>Lem Fancy HP-191(1x48)</v>
      </c>
      <c r="M1256" s="91">
        <f>LOOKUP(biasa2[[#This Row],[NO]],biasa1[NO],biasa1[JUMLAH])</f>
        <v>2</v>
      </c>
      <c r="N1256" s="91" t="str">
        <f>LOOKUP(biasa2[[#This Row],[NO]],biasa1[NO],biasa1[SATUAN])</f>
        <v>18 box</v>
      </c>
    </row>
    <row r="1257" spans="1:14" ht="20.100000000000001" customHeight="1">
      <c r="A1257" s="87">
        <f>IF(biasa1[[#This Row],[JUMLAH]]&gt;0,COUNT(A$3:$A1256)+1,"")</f>
        <v>1234</v>
      </c>
      <c r="B1257" s="88" t="s">
        <v>1240</v>
      </c>
      <c r="C1257" s="87">
        <f>IF(biasa1[[#This Row],[BARU]]="",biasa1[[#This Row],[JUMLAH AWAL]],biasa1[[#This Row],[BARU]])</f>
        <v>12</v>
      </c>
      <c r="D1257" s="87">
        <v>480</v>
      </c>
      <c r="E1257" s="87">
        <v>12</v>
      </c>
      <c r="F1257" s="87"/>
      <c r="G12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7" s="90"/>
      <c r="I12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7" s="91">
        <f>LOOKUP(ROW(K1257)-ROWS($K$1:$K$3),biasa1[NO])</f>
        <v>1254</v>
      </c>
      <c r="L1257" s="77" t="str">
        <f>LOOKUP(biasa2[[#This Row],[NO]],biasa1[NO],biasa1[NAMA])</f>
        <v>Lem gliter 9006</v>
      </c>
      <c r="M1257" s="91">
        <f>LOOKUP(biasa2[[#This Row],[NO]],biasa1[NO],biasa1[JUMLAH])</f>
        <v>25</v>
      </c>
      <c r="N1257" s="91" t="str">
        <f>LOOKUP(biasa2[[#This Row],[NO]],biasa1[NO],biasa1[SATUAN])</f>
        <v>72 set</v>
      </c>
    </row>
    <row r="1258" spans="1:14" ht="20.100000000000001" customHeight="1">
      <c r="A1258" s="87">
        <f>IF(biasa1[[#This Row],[JUMLAH]]&gt;0,COUNT(A$3:$A1257)+1,"")</f>
        <v>1235</v>
      </c>
      <c r="B1258" s="88" t="s">
        <v>1241</v>
      </c>
      <c r="C1258" s="87">
        <f>IF(biasa1[[#This Row],[BARU]]="",biasa1[[#This Row],[JUMLAH AWAL]],biasa1[[#This Row],[BARU]])</f>
        <v>7</v>
      </c>
      <c r="D1258" s="87">
        <v>480</v>
      </c>
      <c r="E1258" s="87">
        <v>7</v>
      </c>
      <c r="F1258" s="87"/>
      <c r="G12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8" s="90"/>
      <c r="I12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8" s="91">
        <f>LOOKUP(ROW(K1258)-ROWS($K$1:$K$3),biasa1[NO])</f>
        <v>1255</v>
      </c>
      <c r="L1258" s="77" t="str">
        <f>LOOKUP(biasa2[[#This Row],[NO]],biasa1[NO],biasa1[NAMA])</f>
        <v>Lem glue stick 7028 (23gr) (24)</v>
      </c>
      <c r="M1258" s="91">
        <f>LOOKUP(biasa2[[#This Row],[NO]],biasa1[NO],biasa1[JUMLAH])</f>
        <v>3</v>
      </c>
      <c r="N1258" s="91" t="str">
        <f>LOOKUP(biasa2[[#This Row],[NO]],biasa1[NO],biasa1[SATUAN])</f>
        <v>30 box</v>
      </c>
    </row>
    <row r="1259" spans="1:14" ht="20.100000000000001" customHeight="1">
      <c r="A1259" s="87">
        <f>IF(biasa1[[#This Row],[JUMLAH]]&gt;0,COUNT(A$3:$A1258)+1,"")</f>
        <v>1236</v>
      </c>
      <c r="B1259" s="88" t="s">
        <v>1242</v>
      </c>
      <c r="C1259" s="87">
        <f>IF(biasa1[[#This Row],[BARU]]="",biasa1[[#This Row],[JUMLAH AWAL]],biasa1[[#This Row],[BARU]])</f>
        <v>26</v>
      </c>
      <c r="D1259" s="87">
        <v>480</v>
      </c>
      <c r="E1259" s="87">
        <v>26</v>
      </c>
      <c r="F1259" s="87"/>
      <c r="G12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9" s="90"/>
      <c r="I12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9" s="91">
        <f>LOOKUP(ROW(K1259)-ROWS($K$1:$K$3),biasa1[NO])</f>
        <v>1256</v>
      </c>
      <c r="L1259" s="77" t="str">
        <f>LOOKUP(biasa2[[#This Row],[NO]],biasa1[NO],biasa1[NAMA])</f>
        <v>Lem lilin Tembak 1,1 x 30 B</v>
      </c>
      <c r="M1259" s="91">
        <f>LOOKUP(biasa2[[#This Row],[NO]],biasa1[NO],biasa1[JUMLAH])</f>
        <v>30</v>
      </c>
      <c r="N1259" s="91" t="str">
        <f>LOOKUP(biasa2[[#This Row],[NO]],biasa1[NO],biasa1[SATUAN])</f>
        <v>25 pk</v>
      </c>
    </row>
    <row r="1260" spans="1:14" ht="20.100000000000001" customHeight="1">
      <c r="A1260" s="87">
        <f>IF(biasa1[[#This Row],[JUMLAH]]&gt;0,COUNT(A$3:$A1259)+1,"")</f>
        <v>1237</v>
      </c>
      <c r="B1260" s="88" t="s">
        <v>1243</v>
      </c>
      <c r="C1260" s="87">
        <f>IF(biasa1[[#This Row],[BARU]]="",biasa1[[#This Row],[JUMLAH AWAL]],biasa1[[#This Row],[BARU]])</f>
        <v>4</v>
      </c>
      <c r="D1260" s="87">
        <v>180</v>
      </c>
      <c r="E1260" s="87">
        <v>4</v>
      </c>
      <c r="F1260" s="87"/>
      <c r="G12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0" s="90"/>
      <c r="I12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0" s="91">
        <f>LOOKUP(ROW(K1260)-ROWS($K$1:$K$3),biasa1[NO])</f>
        <v>1257</v>
      </c>
      <c r="L1260" s="77" t="str">
        <f>LOOKUP(biasa2[[#This Row],[NO]],biasa1[NO],biasa1[NAMA])</f>
        <v>Lem pasta mini (LB)</v>
      </c>
      <c r="M1260" s="91">
        <f>LOOKUP(biasa2[[#This Row],[NO]],biasa1[NO],biasa1[JUMLAH])</f>
        <v>4</v>
      </c>
      <c r="N1260" s="91" t="str">
        <f>LOOKUP(biasa2[[#This Row],[NO]],biasa1[NO],biasa1[SATUAN])</f>
        <v>70 ls</v>
      </c>
    </row>
    <row r="1261" spans="1:14" ht="20.100000000000001" customHeight="1">
      <c r="A1261" s="87">
        <f>IF(biasa1[[#This Row],[JUMLAH]]&gt;0,COUNT(A$3:$A1260)+1,"")</f>
        <v>1238</v>
      </c>
      <c r="B1261" s="88" t="s">
        <v>1244</v>
      </c>
      <c r="C1261" s="87">
        <f>IF(biasa1[[#This Row],[BARU]]="",biasa1[[#This Row],[JUMLAH AWAL]],biasa1[[#This Row],[BARU]])</f>
        <v>15</v>
      </c>
      <c r="D1261" s="87">
        <v>800</v>
      </c>
      <c r="E1261" s="87">
        <v>15</v>
      </c>
      <c r="F1261" s="87"/>
      <c r="G12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1" s="90"/>
      <c r="I12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1" s="91">
        <f>LOOKUP(ROW(K1261)-ROWS($K$1:$K$3),biasa1[NO])</f>
        <v>1258</v>
      </c>
      <c r="L1261" s="77" t="str">
        <f>LOOKUP(biasa2[[#This Row],[NO]],biasa1[NO],biasa1[NAMA])</f>
        <v>Lem pasta mini premium</v>
      </c>
      <c r="M1261" s="91">
        <f>LOOKUP(biasa2[[#This Row],[NO]],biasa1[NO],biasa1[JUMLAH])</f>
        <v>4</v>
      </c>
      <c r="N1261" s="91" t="str">
        <f>LOOKUP(biasa2[[#This Row],[NO]],biasa1[NO],biasa1[SATUAN])</f>
        <v>60 ls</v>
      </c>
    </row>
    <row r="1262" spans="1:14" ht="20.100000000000001" customHeight="1">
      <c r="A1262" s="87">
        <f>IF(biasa1[[#This Row],[JUMLAH]]&gt;0,COUNT(A$3:$A1261)+1,"")</f>
        <v>1239</v>
      </c>
      <c r="B1262" s="88" t="s">
        <v>1245</v>
      </c>
      <c r="C1262" s="87">
        <f>IF(biasa1[[#This Row],[BARU]]="",biasa1[[#This Row],[JUMLAH AWAL]],biasa1[[#This Row],[BARU]])</f>
        <v>5</v>
      </c>
      <c r="D1262" s="87">
        <v>480</v>
      </c>
      <c r="E1262" s="87">
        <v>5</v>
      </c>
      <c r="F1262" s="87"/>
      <c r="G12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2" s="90"/>
      <c r="I12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2" s="91">
        <f>LOOKUP(ROW(K1262)-ROWS($K$1:$K$3),biasa1[NO])</f>
        <v>1259</v>
      </c>
      <c r="L1262" s="77" t="str">
        <f>LOOKUP(biasa2[[#This Row],[NO]],biasa1[NO],biasa1[NAMA])</f>
        <v xml:space="preserve">Lem pasta T premium </v>
      </c>
      <c r="M1262" s="91">
        <f>LOOKUP(biasa2[[#This Row],[NO]],biasa1[NO],biasa1[JUMLAH])</f>
        <v>4</v>
      </c>
      <c r="N1262" s="91" t="str">
        <f>LOOKUP(biasa2[[#This Row],[NO]],biasa1[NO],biasa1[SATUAN])</f>
        <v>24 ls</v>
      </c>
    </row>
    <row r="1263" spans="1:14" ht="20.100000000000001" customHeight="1">
      <c r="A1263" s="87">
        <f>IF(biasa1[[#This Row],[JUMLAH]]&gt;0,COUNT(A$3:$A1262)+1,"")</f>
        <v>1240</v>
      </c>
      <c r="B1263" s="88" t="s">
        <v>1246</v>
      </c>
      <c r="C1263" s="87">
        <f>IF(biasa1[[#This Row],[BARU]]="",biasa1[[#This Row],[JUMLAH AWAL]],biasa1[[#This Row],[BARU]])</f>
        <v>5</v>
      </c>
      <c r="D1263" s="87" t="s">
        <v>1247</v>
      </c>
      <c r="E1263" s="87">
        <v>5</v>
      </c>
      <c r="F1263" s="87"/>
      <c r="G12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3" s="90"/>
      <c r="I12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3" s="91">
        <f>LOOKUP(ROW(K1263)-ROWS($K$1:$K$3),biasa1[NO])</f>
        <v>1260</v>
      </c>
      <c r="L1263" s="77" t="str">
        <f>LOOKUP(biasa2[[#This Row],[NO]],biasa1[NO],biasa1[NAMA])</f>
        <v>Lem Renteng 1588</v>
      </c>
      <c r="M1263" s="91">
        <f>LOOKUP(biasa2[[#This Row],[NO]],biasa1[NO],biasa1[JUMLAH])</f>
        <v>1</v>
      </c>
      <c r="N1263" s="91" t="str">
        <f>LOOKUP(biasa2[[#This Row],[NO]],biasa1[NO],biasa1[SATUAN])</f>
        <v>160 ls</v>
      </c>
    </row>
    <row r="1264" spans="1:14" ht="20.100000000000001" customHeight="1">
      <c r="A1264" s="87">
        <f>IF(biasa1[[#This Row],[JUMLAH]]&gt;0,COUNT(A$3:$A1263)+1,"")</f>
        <v>1241</v>
      </c>
      <c r="B1264" s="88" t="s">
        <v>1248</v>
      </c>
      <c r="C1264" s="87">
        <f>IF(biasa1[[#This Row],[BARU]]="",biasa1[[#This Row],[JUMLAH AWAL]],biasa1[[#This Row],[BARU]])</f>
        <v>1</v>
      </c>
      <c r="D1264" s="87">
        <v>100</v>
      </c>
      <c r="E1264" s="87">
        <v>1</v>
      </c>
      <c r="F1264" s="87"/>
      <c r="G12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4" s="90"/>
      <c r="I12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4" s="91">
        <f>LOOKUP(ROW(K1264)-ROWS($K$1:$K$3),biasa1[NO])</f>
        <v>1261</v>
      </c>
      <c r="L1264" s="77" t="str">
        <f>LOOKUP(biasa2[[#This Row],[NO]],biasa1[NO],biasa1[NAMA])</f>
        <v>Lem Stick 10 gram Fancy (24) Vtro</v>
      </c>
      <c r="M1264" s="91">
        <f>LOOKUP(biasa2[[#This Row],[NO]],biasa1[NO],biasa1[JUMLAH])</f>
        <v>3</v>
      </c>
      <c r="N1264" s="91" t="str">
        <f>LOOKUP(biasa2[[#This Row],[NO]],biasa1[NO],biasa1[SATUAN])</f>
        <v>960 pc</v>
      </c>
    </row>
    <row r="1265" spans="1:14" ht="20.100000000000001" customHeight="1">
      <c r="A1265" s="87">
        <f>IF(biasa1[[#This Row],[JUMLAH]]&gt;0,COUNT(A$3:$A1264)+1,"")</f>
        <v>1242</v>
      </c>
      <c r="B1265" s="88" t="s">
        <v>1249</v>
      </c>
      <c r="C1265" s="87">
        <f>IF(biasa1[[#This Row],[BARU]]="",biasa1[[#This Row],[JUMLAH AWAL]],biasa1[[#This Row],[BARU]])</f>
        <v>2</v>
      </c>
      <c r="D1265" s="87" t="s">
        <v>1250</v>
      </c>
      <c r="E1265" s="87">
        <v>2</v>
      </c>
      <c r="F1265" s="87"/>
      <c r="G12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5" s="90"/>
      <c r="I12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5" s="91">
        <f>LOOKUP(ROW(K1265)-ROWS($K$1:$K$3),biasa1[NO])</f>
        <v>1262</v>
      </c>
      <c r="L1265" s="77" t="str">
        <f>LOOKUP(biasa2[[#This Row],[NO]],biasa1[NO],biasa1[NAMA])</f>
        <v>Lem tembak k Adtek FAKTUR(37)/ BIASA(2)</v>
      </c>
      <c r="M1265" s="91">
        <f>LOOKUP(biasa2[[#This Row],[NO]],biasa1[NO],biasa1[JUMLAH])</f>
        <v>38</v>
      </c>
      <c r="N1265" s="91" t="str">
        <f>LOOKUP(biasa2[[#This Row],[NO]],biasa1[NO],biasa1[SATUAN])</f>
        <v>25 kg</v>
      </c>
    </row>
    <row r="1266" spans="1:14" ht="20.100000000000001" customHeight="1">
      <c r="A1266" s="87">
        <f>IF(biasa1[[#This Row],[JUMLAH]]&gt;0,COUNT(A$3:$A1265)+1,"")</f>
        <v>1243</v>
      </c>
      <c r="B1266" s="88" t="s">
        <v>1251</v>
      </c>
      <c r="C1266" s="87">
        <f>IF(biasa1[[#This Row],[BARU]]="",biasa1[[#This Row],[JUMLAH AWAL]],biasa1[[#This Row],[BARU]])</f>
        <v>3</v>
      </c>
      <c r="D1266" s="87">
        <v>100</v>
      </c>
      <c r="E1266" s="87">
        <v>3</v>
      </c>
      <c r="F1266" s="87"/>
      <c r="G12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6" s="90"/>
      <c r="I12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6" s="91">
        <f>LOOKUP(ROW(K1266)-ROWS($K$1:$K$3),biasa1[NO])</f>
        <v>1263</v>
      </c>
      <c r="L1266" s="77" t="str">
        <f>LOOKUP(biasa2[[#This Row],[NO]],biasa1[NO],biasa1[NAMA])</f>
        <v>Lem tembak k putih MS</v>
      </c>
      <c r="M1266" s="91">
        <f>LOOKUP(biasa2[[#This Row],[NO]],biasa1[NO],biasa1[JUMLAH])</f>
        <v>23</v>
      </c>
      <c r="N1266" s="91" t="str">
        <f>LOOKUP(biasa2[[#This Row],[NO]],biasa1[NO],biasa1[SATUAN])</f>
        <v>25 pk</v>
      </c>
    </row>
    <row r="1267" spans="1:14" ht="20.100000000000001" customHeight="1">
      <c r="A1267" s="87">
        <f>IF(biasa1[[#This Row],[JUMLAH]]&gt;0,COUNT(A$3:$A1266)+1,"")</f>
        <v>1244</v>
      </c>
      <c r="B1267" s="88" t="s">
        <v>1252</v>
      </c>
      <c r="C1267" s="87">
        <f>IF(biasa1[[#This Row],[BARU]]="",biasa1[[#This Row],[JUMLAH AWAL]],biasa1[[#This Row],[BARU]])</f>
        <v>7</v>
      </c>
      <c r="D1267" s="87" t="s">
        <v>1253</v>
      </c>
      <c r="E1267" s="87">
        <v>7</v>
      </c>
      <c r="F1267" s="87"/>
      <c r="G12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7" s="90"/>
      <c r="I12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7" s="91">
        <f>LOOKUP(ROW(K1267)-ROWS($K$1:$K$3),biasa1[NO])</f>
        <v>1264</v>
      </c>
      <c r="L1267" s="77" t="str">
        <f>LOOKUP(biasa2[[#This Row],[NO]],biasa1[NO],biasa1[NAMA])</f>
        <v>Lem tembak Vanco k putih</v>
      </c>
      <c r="M1267" s="91">
        <f>LOOKUP(biasa2[[#This Row],[NO]],biasa1[NO],biasa1[JUMLAH])</f>
        <v>3</v>
      </c>
      <c r="N1267" s="91" t="str">
        <f>LOOKUP(biasa2[[#This Row],[NO]],biasa1[NO],biasa1[SATUAN])</f>
        <v>25 pk</v>
      </c>
    </row>
    <row r="1268" spans="1:14" ht="20.100000000000001" customHeight="1">
      <c r="A1268" s="87">
        <f>IF(biasa1[[#This Row],[JUMLAH]]&gt;0,COUNT(A$3:$A1267)+1,"")</f>
        <v>1245</v>
      </c>
      <c r="B1268" s="88" t="s">
        <v>1254</v>
      </c>
      <c r="C1268" s="87">
        <f>IF(biasa1[[#This Row],[BARU]]="",biasa1[[#This Row],[JUMLAH AWAL]],biasa1[[#This Row],[BARU]])</f>
        <v>2</v>
      </c>
      <c r="D1268" s="87" t="s">
        <v>1230</v>
      </c>
      <c r="E1268" s="87">
        <v>2</v>
      </c>
      <c r="F1268" s="87"/>
      <c r="G12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8" s="90"/>
      <c r="I12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8" s="91">
        <f>LOOKUP(ROW(K1268)-ROWS($K$1:$K$3),biasa1[NO])</f>
        <v>1265</v>
      </c>
      <c r="L1268" s="77" t="str">
        <f>LOOKUP(biasa2[[#This Row],[NO]],biasa1[NO],biasa1[NAMA])</f>
        <v>Lem/ water glue 50ml</v>
      </c>
      <c r="M1268" s="91">
        <f>LOOKUP(biasa2[[#This Row],[NO]],biasa1[NO],biasa1[JUMLAH])</f>
        <v>3</v>
      </c>
      <c r="N1268" s="91" t="str">
        <f>LOOKUP(biasa2[[#This Row],[NO]],biasa1[NO],biasa1[SATUAN])</f>
        <v>36 ls</v>
      </c>
    </row>
    <row r="1269" spans="1:14" ht="20.100000000000001" customHeight="1">
      <c r="A1269" s="87">
        <f>IF(biasa1[[#This Row],[JUMLAH]]&gt;0,COUNT(A$3:$A1268)+1,"")</f>
        <v>1246</v>
      </c>
      <c r="B1269" s="88" t="s">
        <v>1255</v>
      </c>
      <c r="C1269" s="87">
        <f>IF(biasa1[[#This Row],[BARU]]="",biasa1[[#This Row],[JUMLAH AWAL]],biasa1[[#This Row],[BARU]])</f>
        <v>13</v>
      </c>
      <c r="D1269" s="87" t="s">
        <v>40</v>
      </c>
      <c r="E1269" s="87">
        <v>13</v>
      </c>
      <c r="F1269" s="87"/>
      <c r="G12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9" s="90"/>
      <c r="I12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9" s="91">
        <f>LOOKUP(ROW(K1269)-ROWS($K$1:$K$3),biasa1[NO])</f>
        <v>1266</v>
      </c>
      <c r="L1269" s="77" t="str">
        <f>LOOKUP(biasa2[[#This Row],[NO]],biasa1[NO],biasa1[NAMA])</f>
        <v>Lem+gliter 8891-2</v>
      </c>
      <c r="M1269" s="91">
        <f>LOOKUP(biasa2[[#This Row],[NO]],biasa1[NO],biasa1[JUMLAH])</f>
        <v>3</v>
      </c>
      <c r="N1269" s="91" t="str">
        <f>LOOKUP(biasa2[[#This Row],[NO]],biasa1[NO],biasa1[SATUAN])</f>
        <v>288 Rtg</v>
      </c>
    </row>
    <row r="1270" spans="1:14" ht="20.100000000000001" customHeight="1">
      <c r="A1270" s="87">
        <f>IF(biasa1[[#This Row],[JUMLAH]]&gt;0,COUNT(A$3:$A1269)+1,"")</f>
        <v>1247</v>
      </c>
      <c r="B1270" s="88" t="s">
        <v>1256</v>
      </c>
      <c r="C1270" s="87">
        <f>IF(biasa1[[#This Row],[BARU]]="",biasa1[[#This Row],[JUMLAH AWAL]],biasa1[[#This Row],[BARU]])</f>
        <v>22</v>
      </c>
      <c r="D1270" s="87" t="s">
        <v>664</v>
      </c>
      <c r="E1270" s="87">
        <v>22</v>
      </c>
      <c r="F1270" s="87"/>
      <c r="G12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0" s="90"/>
      <c r="I12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0" s="91">
        <f>LOOKUP(ROW(K1270)-ROWS($K$1:$K$3),biasa1[NO])</f>
        <v>1267</v>
      </c>
      <c r="L1270" s="77" t="str">
        <f>LOOKUP(biasa2[[#This Row],[NO]],biasa1[NO],biasa1[NAMA])</f>
        <v>Letter Tray 2 susun LT 002 Besi jos</v>
      </c>
      <c r="M1270" s="91">
        <f>LOOKUP(biasa2[[#This Row],[NO]],biasa1[NO],biasa1[JUMLAH])</f>
        <v>4</v>
      </c>
      <c r="N1270" s="91" t="str">
        <f>LOOKUP(biasa2[[#This Row],[NO]],biasa1[NO],biasa1[SATUAN])</f>
        <v>18 pc</v>
      </c>
    </row>
    <row r="1271" spans="1:14" ht="20.100000000000001" customHeight="1">
      <c r="A1271" s="87">
        <f>IF(biasa1[[#This Row],[JUMLAH]]&gt;0,COUNT(A$3:$A1270)+1,"")</f>
        <v>1248</v>
      </c>
      <c r="B1271" s="88" t="s">
        <v>1257</v>
      </c>
      <c r="C1271" s="87">
        <f>IF(biasa1[[#This Row],[BARU]]="",biasa1[[#This Row],[JUMLAH AWAL]],biasa1[[#This Row],[BARU]])</f>
        <v>10</v>
      </c>
      <c r="D1271" s="87" t="s">
        <v>91</v>
      </c>
      <c r="E1271" s="87">
        <v>10</v>
      </c>
      <c r="F1271" s="87"/>
      <c r="G12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1" s="90"/>
      <c r="I12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1" s="91">
        <f>LOOKUP(ROW(K1271)-ROWS($K$1:$K$3),biasa1[NO])</f>
        <v>1268</v>
      </c>
      <c r="L1271" s="77" t="str">
        <f>LOOKUP(biasa2[[#This Row],[NO]],biasa1[NO],biasa1[NAMA])</f>
        <v>Letter Tray besi 3 susun JS 3001</v>
      </c>
      <c r="M1271" s="91">
        <f>LOOKUP(biasa2[[#This Row],[NO]],biasa1[NO],biasa1[JUMLAH])</f>
        <v>1</v>
      </c>
      <c r="N1271" s="91">
        <f>LOOKUP(biasa2[[#This Row],[NO]],biasa1[NO],biasa1[SATUAN])</f>
        <v>12</v>
      </c>
    </row>
    <row r="1272" spans="1:14" ht="20.100000000000001" customHeight="1">
      <c r="A1272" s="87">
        <f>IF(biasa1[[#This Row],[JUMLAH]]&gt;0,COUNT(A$3:$A1271)+1,"")</f>
        <v>1249</v>
      </c>
      <c r="B1272" s="88" t="s">
        <v>1258</v>
      </c>
      <c r="C1272" s="87">
        <f>IF(biasa1[[#This Row],[BARU]]="",biasa1[[#This Row],[JUMLAH AWAL]],biasa1[[#This Row],[BARU]])</f>
        <v>4</v>
      </c>
      <c r="D1272" s="87" t="s">
        <v>91</v>
      </c>
      <c r="E1272" s="87">
        <v>4</v>
      </c>
      <c r="F1272" s="87"/>
      <c r="G12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2" s="90"/>
      <c r="I12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2" s="91">
        <f>LOOKUP(ROW(K1272)-ROWS($K$1:$K$3),biasa1[NO])</f>
        <v>1269</v>
      </c>
      <c r="L1272" s="77" t="str">
        <f>LOOKUP(biasa2[[#This Row],[NO]],biasa1[NO],biasa1[NAMA])</f>
        <v>Letter Tray Besi 4 susun LT 004 jos</v>
      </c>
      <c r="M1272" s="91">
        <f>LOOKUP(biasa2[[#This Row],[NO]],biasa1[NO],biasa1[JUMLAH])</f>
        <v>4</v>
      </c>
      <c r="N1272" s="91" t="str">
        <f>LOOKUP(biasa2[[#This Row],[NO]],biasa1[NO],biasa1[SATUAN])</f>
        <v>12 pc</v>
      </c>
    </row>
    <row r="1273" spans="1:14" ht="20.100000000000001" customHeight="1">
      <c r="A1273" s="87">
        <f>IF(biasa1[[#This Row],[JUMLAH]]&gt;0,COUNT(A$3:$A1272)+1,"")</f>
        <v>1250</v>
      </c>
      <c r="B1273" s="88" t="s">
        <v>1259</v>
      </c>
      <c r="C1273" s="87">
        <f>IF(biasa1[[#This Row],[BARU]]="",biasa1[[#This Row],[JUMLAH AWAL]],biasa1[[#This Row],[BARU]])</f>
        <v>11</v>
      </c>
      <c r="D1273" s="87" t="s">
        <v>91</v>
      </c>
      <c r="E1273" s="87">
        <v>11</v>
      </c>
      <c r="F1273" s="87"/>
      <c r="G12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3" s="90"/>
      <c r="I12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3" s="91">
        <f>LOOKUP(ROW(K1273)-ROWS($K$1:$K$3),biasa1[NO])</f>
        <v>1270</v>
      </c>
      <c r="L1273" s="77" t="str">
        <f>LOOKUP(biasa2[[#This Row],[NO]],biasa1[NO],biasa1[NAMA])</f>
        <v>Letter Tray susun 4 (2004) Besi</v>
      </c>
      <c r="M1273" s="91">
        <f>LOOKUP(biasa2[[#This Row],[NO]],biasa1[NO],biasa1[JUMLAH])</f>
        <v>3</v>
      </c>
      <c r="N1273" s="91" t="str">
        <f>LOOKUP(biasa2[[#This Row],[NO]],biasa1[NO],biasa1[SATUAN])</f>
        <v>12 pc</v>
      </c>
    </row>
    <row r="1274" spans="1:14" ht="20.100000000000001" customHeight="1">
      <c r="A1274" s="87">
        <f>IF(biasa1[[#This Row],[JUMLAH]]&gt;0,COUNT(A$3:$A1273)+1,"")</f>
        <v>1251</v>
      </c>
      <c r="B1274" s="88" t="s">
        <v>1260</v>
      </c>
      <c r="C1274" s="87">
        <f>IF(biasa1[[#This Row],[BARU]]="",biasa1[[#This Row],[JUMLAH AWAL]],biasa1[[#This Row],[BARU]])</f>
        <v>32</v>
      </c>
      <c r="D1274" s="87" t="s">
        <v>93</v>
      </c>
      <c r="E1274" s="87">
        <v>32</v>
      </c>
      <c r="F1274" s="87"/>
      <c r="G12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4" s="90"/>
      <c r="I12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4" s="91">
        <f>LOOKUP(ROW(K1274)-ROWS($K$1:$K$3),biasa1[NO])</f>
        <v>1271</v>
      </c>
      <c r="L1274" s="77" t="str">
        <f>LOOKUP(biasa2[[#This Row],[NO]],biasa1[NO],biasa1[NAMA])</f>
        <v>Lilin angka 1 Tebal M1001/ 1002</v>
      </c>
      <c r="M1274" s="91">
        <f>LOOKUP(biasa2[[#This Row],[NO]],biasa1[NO],biasa1[JUMLAH])</f>
        <v>23</v>
      </c>
      <c r="N1274" s="91" t="str">
        <f>LOOKUP(biasa2[[#This Row],[NO]],biasa1[NO],biasa1[SATUAN])</f>
        <v>288 pc</v>
      </c>
    </row>
    <row r="1275" spans="1:14" ht="20.100000000000001" customHeight="1">
      <c r="A1275" s="87">
        <f>IF(biasa1[[#This Row],[JUMLAH]]&gt;0,COUNT(A$3:$A1274)+1,"")</f>
        <v>1252</v>
      </c>
      <c r="B1275" s="88" t="s">
        <v>1261</v>
      </c>
      <c r="C1275" s="87">
        <f>IF(biasa1[[#This Row],[BARU]]="",biasa1[[#This Row],[JUMLAH AWAL]],biasa1[[#This Row],[BARU]])</f>
        <v>12</v>
      </c>
      <c r="D1275" s="87" t="s">
        <v>105</v>
      </c>
      <c r="E1275" s="87">
        <v>12</v>
      </c>
      <c r="F1275" s="87"/>
      <c r="G12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5" s="90"/>
      <c r="I12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5" s="91">
        <f>LOOKUP(ROW(K1275)-ROWS($K$1:$K$3),biasa1[NO])</f>
        <v>1272</v>
      </c>
      <c r="L1275" s="77" t="str">
        <f>LOOKUP(biasa2[[#This Row],[NO]],biasa1[NO],biasa1[NAMA])</f>
        <v>Lilin angka Tebal M1001-1002</v>
      </c>
      <c r="M1275" s="91">
        <f>LOOKUP(biasa2[[#This Row],[NO]],biasa1[NO],biasa1[JUMLAH])</f>
        <v>1</v>
      </c>
      <c r="N1275" s="91">
        <f>LOOKUP(biasa2[[#This Row],[NO]],biasa1[NO],biasa1[SATUAN])</f>
        <v>240</v>
      </c>
    </row>
    <row r="1276" spans="1:14" ht="20.100000000000001" customHeight="1">
      <c r="A1276" s="87">
        <f>IF(biasa1[[#This Row],[JUMLAH]]&gt;0,COUNT(A$3:$A1275)+1,"")</f>
        <v>1253</v>
      </c>
      <c r="B1276" s="88" t="s">
        <v>1262</v>
      </c>
      <c r="C1276" s="87">
        <f>IF(biasa1[[#This Row],[BARU]]="",biasa1[[#This Row],[JUMLAH AWAL]],biasa1[[#This Row],[BARU]])</f>
        <v>2</v>
      </c>
      <c r="D1276" s="87" t="s">
        <v>394</v>
      </c>
      <c r="E1276" s="87">
        <v>2</v>
      </c>
      <c r="F1276" s="87"/>
      <c r="G12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6" s="90"/>
      <c r="I12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6" s="91">
        <f>LOOKUP(ROW(K1276)-ROWS($K$1:$K$3),biasa1[NO])</f>
        <v>1273</v>
      </c>
      <c r="L1276" s="77" t="str">
        <f>LOOKUP(biasa2[[#This Row],[NO]],biasa1[NO],biasa1[NAMA])</f>
        <v>Lilin angka ultah taruna No 4 (1)/ No 5 (1)</v>
      </c>
      <c r="M1276" s="91">
        <f>LOOKUP(biasa2[[#This Row],[NO]],biasa1[NO],biasa1[JUMLAH])</f>
        <v>2</v>
      </c>
      <c r="N1276" s="91" t="str">
        <f>LOOKUP(biasa2[[#This Row],[NO]],biasa1[NO],biasa1[SATUAN])</f>
        <v>100 ls</v>
      </c>
    </row>
    <row r="1277" spans="1:14" ht="20.100000000000001" customHeight="1">
      <c r="A1277" s="87">
        <f>IF(biasa1[[#This Row],[JUMLAH]]&gt;0,COUNT(A$3:$A1276)+1,"")</f>
        <v>1254</v>
      </c>
      <c r="B1277" s="88" t="s">
        <v>1263</v>
      </c>
      <c r="C1277" s="87">
        <f>IF(biasa1[[#This Row],[BARU]]="",biasa1[[#This Row],[JUMLAH AWAL]],biasa1[[#This Row],[BARU]])</f>
        <v>25</v>
      </c>
      <c r="D1277" s="87" t="s">
        <v>1264</v>
      </c>
      <c r="E1277" s="87">
        <v>25</v>
      </c>
      <c r="F1277" s="87"/>
      <c r="G12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7" s="90"/>
      <c r="I12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7" s="91">
        <f>LOOKUP(ROW(K1277)-ROWS($K$1:$K$3),biasa1[NO])</f>
        <v>1274</v>
      </c>
      <c r="L1277" s="77" t="str">
        <f>LOOKUP(biasa2[[#This Row],[NO]],biasa1[NO],biasa1[NAMA])</f>
        <v>Lilin Candy TY 020</v>
      </c>
      <c r="M1277" s="91">
        <f>LOOKUP(biasa2[[#This Row],[NO]],biasa1[NO],biasa1[JUMLAH])</f>
        <v>1</v>
      </c>
      <c r="N1277" s="91" t="str">
        <f>LOOKUP(biasa2[[#This Row],[NO]],biasa1[NO],biasa1[SATUAN])</f>
        <v>96 ls</v>
      </c>
    </row>
    <row r="1278" spans="1:14" ht="20.100000000000001" customHeight="1">
      <c r="A1278" s="87">
        <f>IF(biasa1[[#This Row],[JUMLAH]]&gt;0,COUNT(A$3:$A1277)+1,"")</f>
        <v>1255</v>
      </c>
      <c r="B1278" s="88" t="s">
        <v>1265</v>
      </c>
      <c r="C1278" s="87">
        <f>IF(biasa1[[#This Row],[BARU]]="",biasa1[[#This Row],[JUMLAH AWAL]],biasa1[[#This Row],[BARU]])</f>
        <v>3</v>
      </c>
      <c r="D1278" s="87" t="s">
        <v>148</v>
      </c>
      <c r="E1278" s="87">
        <v>3</v>
      </c>
      <c r="F1278" s="87"/>
      <c r="G12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8" s="90"/>
      <c r="I12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8" s="91">
        <f>LOOKUP(ROW(K1278)-ROWS($K$1:$K$3),biasa1[NO])</f>
        <v>1275</v>
      </c>
      <c r="L1278" s="77" t="str">
        <f>LOOKUP(biasa2[[#This Row],[NO]],biasa1[NO],biasa1[NAMA])</f>
        <v>Lilin magic isi 10 HC 77-10M</v>
      </c>
      <c r="M1278" s="91">
        <f>LOOKUP(biasa2[[#This Row],[NO]],biasa1[NO],biasa1[JUMLAH])</f>
        <v>1</v>
      </c>
      <c r="N1278" s="91">
        <f>LOOKUP(biasa2[[#This Row],[NO]],biasa1[NO],biasa1[SATUAN])</f>
        <v>288</v>
      </c>
    </row>
    <row r="1279" spans="1:14" ht="20.100000000000001" customHeight="1">
      <c r="A1279" s="87">
        <f>IF(biasa1[[#This Row],[JUMLAH]]&gt;0,COUNT(A$3:$A1278)+1,"")</f>
        <v>1256</v>
      </c>
      <c r="B1279" s="88" t="s">
        <v>1266</v>
      </c>
      <c r="C1279" s="87">
        <f>IF(biasa1[[#This Row],[BARU]]="",biasa1[[#This Row],[JUMLAH AWAL]],biasa1[[#This Row],[BARU]])</f>
        <v>30</v>
      </c>
      <c r="D1279" s="87" t="s">
        <v>1267</v>
      </c>
      <c r="E1279" s="87">
        <v>30</v>
      </c>
      <c r="F1279" s="87"/>
      <c r="G12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9" s="90"/>
      <c r="I12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9" s="91">
        <f>LOOKUP(ROW(K1279)-ROWS($K$1:$K$3),biasa1[NO])</f>
        <v>1276</v>
      </c>
      <c r="L1279" s="77" t="str">
        <f>LOOKUP(biasa2[[#This Row],[NO]],biasa1[NO],biasa1[NAMA])</f>
        <v>Lilin TY 018 magic</v>
      </c>
      <c r="M1279" s="91">
        <f>LOOKUP(biasa2[[#This Row],[NO]],biasa1[NO],biasa1[JUMLAH])</f>
        <v>30</v>
      </c>
      <c r="N1279" s="91" t="str">
        <f>LOOKUP(biasa2[[#This Row],[NO]],biasa1[NO],biasa1[SATUAN])</f>
        <v>96 ls</v>
      </c>
    </row>
    <row r="1280" spans="1:14" ht="20.100000000000001" customHeight="1">
      <c r="A1280" s="87">
        <f>IF(biasa1[[#This Row],[JUMLAH]]&gt;0,COUNT(A$3:$A1279)+1,"")</f>
        <v>1257</v>
      </c>
      <c r="B1280" s="88" t="s">
        <v>1268</v>
      </c>
      <c r="C1280" s="87">
        <f>IF(biasa1[[#This Row],[BARU]]="",biasa1[[#This Row],[JUMLAH AWAL]],biasa1[[#This Row],[BARU]])</f>
        <v>4</v>
      </c>
      <c r="D1280" s="87" t="s">
        <v>1269</v>
      </c>
      <c r="E1280" s="87">
        <v>4</v>
      </c>
      <c r="F1280" s="87"/>
      <c r="G12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0" s="90"/>
      <c r="I12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0" s="91">
        <f>LOOKUP(ROW(K1280)-ROWS($K$1:$K$3),biasa1[NO])</f>
        <v>1277</v>
      </c>
      <c r="L1280" s="77" t="str">
        <f>LOOKUP(biasa2[[#This Row],[NO]],biasa1[NO],biasa1[NAMA])</f>
        <v>Lilin TY 331</v>
      </c>
      <c r="M1280" s="91">
        <f>LOOKUP(biasa2[[#This Row],[NO]],biasa1[NO],biasa1[JUMLAH])</f>
        <v>3</v>
      </c>
      <c r="N1280" s="91" t="str">
        <f>LOOKUP(biasa2[[#This Row],[NO]],biasa1[NO],biasa1[SATUAN])</f>
        <v>96 ls</v>
      </c>
    </row>
    <row r="1281" spans="1:14" ht="20.100000000000001" customHeight="1">
      <c r="A1281" s="87">
        <f>IF(biasa1[[#This Row],[JUMLAH]]&gt;0,COUNT(A$3:$A1280)+1,"")</f>
        <v>1258</v>
      </c>
      <c r="B1281" s="88" t="s">
        <v>1270</v>
      </c>
      <c r="C1281" s="87">
        <f>IF(biasa1[[#This Row],[BARU]]="",biasa1[[#This Row],[JUMLAH AWAL]],biasa1[[#This Row],[BARU]])</f>
        <v>4</v>
      </c>
      <c r="D1281" s="87" t="s">
        <v>40</v>
      </c>
      <c r="E1281" s="87">
        <v>4</v>
      </c>
      <c r="F1281" s="87"/>
      <c r="G12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1" s="90"/>
      <c r="I12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1" s="91">
        <f>LOOKUP(ROW(K1281)-ROWS($K$1:$K$3),biasa1[NO])</f>
        <v>1278</v>
      </c>
      <c r="L1281" s="77" t="str">
        <f>LOOKUP(biasa2[[#This Row],[NO]],biasa1[NO],biasa1[NAMA])</f>
        <v>Magic Board 105 House</v>
      </c>
      <c r="M1281" s="91">
        <f>LOOKUP(biasa2[[#This Row],[NO]],biasa1[NO],biasa1[JUMLAH])</f>
        <v>16</v>
      </c>
      <c r="N1281" s="91" t="str">
        <f>LOOKUP(biasa2[[#This Row],[NO]],biasa1[NO],biasa1[SATUAN])</f>
        <v>96 pc</v>
      </c>
    </row>
    <row r="1282" spans="1:14" ht="20.100000000000001" customHeight="1">
      <c r="A1282" s="87">
        <f>IF(biasa1[[#This Row],[JUMLAH]]&gt;0,COUNT(A$3:$A1281)+1,"")</f>
        <v>1259</v>
      </c>
      <c r="B1282" s="88" t="s">
        <v>1271</v>
      </c>
      <c r="C1282" s="87">
        <f>IF(biasa1[[#This Row],[BARU]]="",biasa1[[#This Row],[JUMLAH AWAL]],biasa1[[#This Row],[BARU]])</f>
        <v>4</v>
      </c>
      <c r="D1282" s="87" t="s">
        <v>3</v>
      </c>
      <c r="E1282" s="87">
        <v>4</v>
      </c>
      <c r="F1282" s="87"/>
      <c r="G12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2" s="90"/>
      <c r="I12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2" s="91">
        <f>LOOKUP(ROW(K1282)-ROWS($K$1:$K$3),biasa1[NO])</f>
        <v>1279</v>
      </c>
      <c r="L1282" s="77" t="str">
        <f>LOOKUP(biasa2[[#This Row],[NO]],biasa1[NO],biasa1[NAMA])</f>
        <v>Magic Board 106 Dolphin</v>
      </c>
      <c r="M1282" s="91">
        <f>LOOKUP(biasa2[[#This Row],[NO]],biasa1[NO],biasa1[JUMLAH])</f>
        <v>7</v>
      </c>
      <c r="N1282" s="91">
        <f>LOOKUP(biasa2[[#This Row],[NO]],biasa1[NO],biasa1[SATUAN])</f>
        <v>96</v>
      </c>
    </row>
    <row r="1283" spans="1:14" ht="20.100000000000001" customHeight="1">
      <c r="A1283" s="87">
        <f>IF(biasa1[[#This Row],[JUMLAH]]&gt;0,COUNT(A$3:$A1282)+1,"")</f>
        <v>1260</v>
      </c>
      <c r="B1283" s="88" t="s">
        <v>1272</v>
      </c>
      <c r="C1283" s="87">
        <f>IF(biasa1[[#This Row],[BARU]]="",biasa1[[#This Row],[JUMLAH AWAL]],biasa1[[#This Row],[BARU]])</f>
        <v>1</v>
      </c>
      <c r="D1283" s="87" t="s">
        <v>344</v>
      </c>
      <c r="E1283" s="87">
        <v>1</v>
      </c>
      <c r="F1283" s="87"/>
      <c r="G12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3" s="90"/>
      <c r="I12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3" s="91">
        <f>LOOKUP(ROW(K1283)-ROWS($K$1:$K$3),biasa1[NO])</f>
        <v>1280</v>
      </c>
      <c r="L1283" s="77" t="str">
        <f>LOOKUP(biasa2[[#This Row],[NO]],biasa1[NO],biasa1[NAMA])</f>
        <v>Magic Board 108 (3)/ 103 (1)</v>
      </c>
      <c r="M1283" s="91">
        <f>LOOKUP(biasa2[[#This Row],[NO]],biasa1[NO],biasa1[JUMLAH])</f>
        <v>2</v>
      </c>
      <c r="N1283" s="91" t="str">
        <f>LOOKUP(biasa2[[#This Row],[NO]],biasa1[NO],biasa1[SATUAN])</f>
        <v>96 pc</v>
      </c>
    </row>
    <row r="1284" spans="1:14" ht="20.100000000000001" customHeight="1">
      <c r="A1284" s="87">
        <f>IF(biasa1[[#This Row],[JUMLAH]]&gt;0,COUNT(A$3:$A1283)+1,"")</f>
        <v>1261</v>
      </c>
      <c r="B1284" s="88" t="s">
        <v>1273</v>
      </c>
      <c r="C1284" s="87">
        <f>IF(biasa1[[#This Row],[BARU]]="",biasa1[[#This Row],[JUMLAH AWAL]],biasa1[[#This Row],[BARU]])</f>
        <v>3</v>
      </c>
      <c r="D1284" s="87" t="s">
        <v>184</v>
      </c>
      <c r="E1284" s="87">
        <v>3</v>
      </c>
      <c r="F1284" s="87"/>
      <c r="G12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4" s="90"/>
      <c r="I12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4" s="91">
        <f>LOOKUP(ROW(K1284)-ROWS($K$1:$K$3),biasa1[NO])</f>
        <v>1281</v>
      </c>
      <c r="L1284" s="77" t="str">
        <f>LOOKUP(biasa2[[#This Row],[NO]],biasa1[NO],biasa1[NAMA])</f>
        <v>Magic Board 2002 (3)/ 9002 (1)</v>
      </c>
      <c r="M1284" s="91">
        <f>LOOKUP(biasa2[[#This Row],[NO]],biasa1[NO],biasa1[JUMLAH])</f>
        <v>3</v>
      </c>
      <c r="N1284" s="91">
        <f>LOOKUP(biasa2[[#This Row],[NO]],biasa1[NO],biasa1[SATUAN])</f>
        <v>96</v>
      </c>
    </row>
    <row r="1285" spans="1:14" ht="20.100000000000001" customHeight="1">
      <c r="A1285" s="87" t="str">
        <f>IF(biasa1[[#This Row],[JUMLAH]]&gt;0,COUNT(A$3:$A1284)+1,"")</f>
        <v/>
      </c>
      <c r="B1285" s="88" t="s">
        <v>1274</v>
      </c>
      <c r="C1285" s="87">
        <f>IF(biasa1[[#This Row],[BARU]]="",biasa1[[#This Row],[JUMLAH AWAL]],biasa1[[#This Row],[BARU]])</f>
        <v>0</v>
      </c>
      <c r="D1285" s="87" t="s">
        <v>36</v>
      </c>
      <c r="E1285" s="87">
        <v>0</v>
      </c>
      <c r="F1285" s="87"/>
      <c r="G12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5" s="90"/>
      <c r="I12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5" s="91">
        <f>LOOKUP(ROW(K1285)-ROWS($K$1:$K$3),biasa1[NO])</f>
        <v>1282</v>
      </c>
      <c r="L1285" s="77" t="str">
        <f>LOOKUP(biasa2[[#This Row],[NO]],biasa1[NO],biasa1[NAMA])</f>
        <v>Magic Board 20196 (3)/ 3021 (1)</v>
      </c>
      <c r="M1285" s="91">
        <f>LOOKUP(biasa2[[#This Row],[NO]],biasa1[NO],biasa1[JUMLAH])</f>
        <v>4</v>
      </c>
      <c r="N1285" s="91">
        <f>LOOKUP(biasa2[[#This Row],[NO]],biasa1[NO],biasa1[SATUAN])</f>
        <v>96</v>
      </c>
    </row>
    <row r="1286" spans="1:14" ht="20.100000000000001" customHeight="1">
      <c r="A1286" s="87">
        <f>IF(biasa1[[#This Row],[JUMLAH]]&gt;0,COUNT(A$3:$A1285)+1,"")</f>
        <v>1262</v>
      </c>
      <c r="B1286" s="88" t="s">
        <v>2713</v>
      </c>
      <c r="C1286" s="87">
        <f>IF(biasa1[[#This Row],[BARU]]="",biasa1[[#This Row],[JUMLAH AWAL]],biasa1[[#This Row],[BARU]])</f>
        <v>38</v>
      </c>
      <c r="D1286" s="87" t="s">
        <v>1275</v>
      </c>
      <c r="E1286" s="87">
        <v>38</v>
      </c>
      <c r="F1286" s="87"/>
      <c r="G12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6" s="90"/>
      <c r="I12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6" s="91">
        <f>LOOKUP(ROW(K1286)-ROWS($K$1:$K$3),biasa1[NO])</f>
        <v>1283</v>
      </c>
      <c r="L1286" s="77" t="str">
        <f>LOOKUP(biasa2[[#This Row],[NO]],biasa1[NO],biasa1[NAMA])</f>
        <v>Magnet+Set 1000 G-M</v>
      </c>
      <c r="M1286" s="91">
        <f>LOOKUP(biasa2[[#This Row],[NO]],biasa1[NO],biasa1[JUMLAH])</f>
        <v>4</v>
      </c>
      <c r="N1286" s="91" t="str">
        <f>LOOKUP(biasa2[[#This Row],[NO]],biasa1[NO],biasa1[SATUAN])</f>
        <v>320 set</v>
      </c>
    </row>
    <row r="1287" spans="1:14" ht="20.100000000000001" customHeight="1">
      <c r="A1287" s="87">
        <f>IF(biasa1[[#This Row],[JUMLAH]]&gt;0,COUNT(A$3:$A1286)+1,"")</f>
        <v>1263</v>
      </c>
      <c r="B1287" s="96" t="s">
        <v>2714</v>
      </c>
      <c r="C1287" s="97">
        <f>IF(biasa1[[#This Row],[BARU]]="",biasa1[[#This Row],[JUMLAH AWAL]],biasa1[[#This Row],[BARU]])</f>
        <v>23</v>
      </c>
      <c r="D1287" s="97" t="s">
        <v>1267</v>
      </c>
      <c r="E1287" s="97">
        <v>23</v>
      </c>
      <c r="F1287" s="87"/>
      <c r="G12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7" s="90"/>
      <c r="I12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7" s="91">
        <f>LOOKUP(ROW(K1287)-ROWS($K$1:$K$3),biasa1[NO])</f>
        <v>1284</v>
      </c>
      <c r="L1287" s="77" t="str">
        <f>LOOKUP(biasa2[[#This Row],[NO]],biasa1[NO],biasa1[NAMA])</f>
        <v>Magnit 002 Set</v>
      </c>
      <c r="M1287" s="91">
        <f>LOOKUP(biasa2[[#This Row],[NO]],biasa1[NO],biasa1[JUMLAH])</f>
        <v>7</v>
      </c>
      <c r="N1287" s="91" t="str">
        <f>LOOKUP(biasa2[[#This Row],[NO]],biasa1[NO],biasa1[SATUAN])</f>
        <v>320 pc</v>
      </c>
    </row>
    <row r="1288" spans="1:14" ht="20.100000000000001" customHeight="1">
      <c r="A1288" s="87">
        <f>IF(biasa1[[#This Row],[JUMLAH]]&gt;0,COUNT(A$3:$A1287)+1,"")</f>
        <v>1264</v>
      </c>
      <c r="B1288" s="88" t="s">
        <v>1276</v>
      </c>
      <c r="C1288" s="87">
        <f>IF(biasa1[[#This Row],[BARU]]="",biasa1[[#This Row],[JUMLAH AWAL]],biasa1[[#This Row],[BARU]])</f>
        <v>3</v>
      </c>
      <c r="D1288" s="87" t="s">
        <v>1267</v>
      </c>
      <c r="E1288" s="87">
        <v>3</v>
      </c>
      <c r="F1288" s="87"/>
      <c r="G12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8" s="90"/>
      <c r="I12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8" s="91">
        <f>LOOKUP(ROW(K1288)-ROWS($K$1:$K$3),biasa1[NO])</f>
        <v>1285</v>
      </c>
      <c r="L1288" s="77" t="str">
        <f>LOOKUP(biasa2[[#This Row],[NO]],biasa1[NO],biasa1[NAMA])</f>
        <v>Magnit 2008 (Import)</v>
      </c>
      <c r="M1288" s="91">
        <f>LOOKUP(biasa2[[#This Row],[NO]],biasa1[NO],biasa1[JUMLAH])</f>
        <v>1</v>
      </c>
      <c r="N1288" s="91" t="str">
        <f>LOOKUP(biasa2[[#This Row],[NO]],biasa1[NO],biasa1[SATUAN])</f>
        <v>800 pc</v>
      </c>
    </row>
    <row r="1289" spans="1:14" ht="20.100000000000001" customHeight="1">
      <c r="A1289" s="87">
        <f>IF(biasa1[[#This Row],[JUMLAH]]&gt;0,COUNT(A$3:$A1288)+1,"")</f>
        <v>1265</v>
      </c>
      <c r="B1289" s="88" t="s">
        <v>1277</v>
      </c>
      <c r="C1289" s="87">
        <f>IF(biasa1[[#This Row],[BARU]]="",biasa1[[#This Row],[JUMLAH AWAL]],biasa1[[#This Row],[BARU]])</f>
        <v>3</v>
      </c>
      <c r="D1289" s="87" t="s">
        <v>199</v>
      </c>
      <c r="E1289" s="87">
        <v>3</v>
      </c>
      <c r="F1289" s="87"/>
      <c r="G12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9" s="90"/>
      <c r="I12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9" s="91">
        <f>LOOKUP(ROW(K1289)-ROWS($K$1:$K$3),biasa1[NO])</f>
        <v>1286</v>
      </c>
      <c r="L1289" s="77" t="str">
        <f>LOOKUP(biasa2[[#This Row],[NO]],biasa1[NO],biasa1[NAMA])</f>
        <v>Magnit 2012</v>
      </c>
      <c r="M1289" s="91">
        <f>LOOKUP(biasa2[[#This Row],[NO]],biasa1[NO],biasa1[JUMLAH])</f>
        <v>3</v>
      </c>
      <c r="N1289" s="91" t="str">
        <f>LOOKUP(biasa2[[#This Row],[NO]],biasa1[NO],biasa1[SATUAN])</f>
        <v>800 pc</v>
      </c>
    </row>
    <row r="1290" spans="1:14" ht="20.100000000000001" customHeight="1">
      <c r="A1290" s="87">
        <f>IF(biasa1[[#This Row],[JUMLAH]]&gt;0,COUNT(A$3:$A1289)+1,"")</f>
        <v>1266</v>
      </c>
      <c r="B1290" s="88" t="s">
        <v>1278</v>
      </c>
      <c r="C1290" s="87">
        <f>IF(biasa1[[#This Row],[BARU]]="",biasa1[[#This Row],[JUMLAH AWAL]],biasa1[[#This Row],[BARU]])</f>
        <v>3</v>
      </c>
      <c r="D1290" s="87" t="s">
        <v>1279</v>
      </c>
      <c r="E1290" s="87">
        <v>3</v>
      </c>
      <c r="F1290" s="87"/>
      <c r="G12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0" s="90"/>
      <c r="I12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0" s="91">
        <f>LOOKUP(ROW(K1290)-ROWS($K$1:$K$3),biasa1[NO])</f>
        <v>1287</v>
      </c>
      <c r="L1290" s="77" t="str">
        <f>LOOKUP(biasa2[[#This Row],[NO]],biasa1[NO],biasa1[NAMA])</f>
        <v>Magnit 30-6</v>
      </c>
      <c r="M1290" s="91">
        <f>LOOKUP(biasa2[[#This Row],[NO]],biasa1[NO],biasa1[JUMLAH])</f>
        <v>1</v>
      </c>
      <c r="N1290" s="91" t="str">
        <f>LOOKUP(biasa2[[#This Row],[NO]],biasa1[NO],biasa1[SATUAN])</f>
        <v>480 pc</v>
      </c>
    </row>
    <row r="1291" spans="1:14" ht="20.100000000000001" customHeight="1">
      <c r="A1291" s="87">
        <f>IF(biasa1[[#This Row],[JUMLAH]]&gt;0,COUNT(A$3:$A1290)+1,"")</f>
        <v>1267</v>
      </c>
      <c r="B1291" s="88" t="s">
        <v>1280</v>
      </c>
      <c r="C1291" s="87">
        <f>IF(biasa1[[#This Row],[BARU]]="",biasa1[[#This Row],[JUMLAH AWAL]],biasa1[[#This Row],[BARU]])</f>
        <v>4</v>
      </c>
      <c r="D1291" s="87" t="s">
        <v>1281</v>
      </c>
      <c r="E1291" s="87">
        <v>4</v>
      </c>
      <c r="F1291" s="87"/>
      <c r="G12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1" s="90"/>
      <c r="I12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1" s="91">
        <f>LOOKUP(ROW(K1291)-ROWS($K$1:$K$3),biasa1[NO])</f>
        <v>1288</v>
      </c>
      <c r="L1291" s="77" t="str">
        <f>LOOKUP(biasa2[[#This Row],[NO]],biasa1[NO],biasa1[NAMA])</f>
        <v>Magnit 8pc/ 003</v>
      </c>
      <c r="M1291" s="91">
        <f>LOOKUP(biasa2[[#This Row],[NO]],biasa1[NO],biasa1[JUMLAH])</f>
        <v>2</v>
      </c>
      <c r="N1291" s="91" t="str">
        <f>LOOKUP(biasa2[[#This Row],[NO]],biasa1[NO],biasa1[SATUAN])</f>
        <v>240 set</v>
      </c>
    </row>
    <row r="1292" spans="1:14" ht="20.100000000000001" customHeight="1">
      <c r="A1292" s="87">
        <f>IF(biasa1[[#This Row],[JUMLAH]]&gt;0,COUNT(A$3:$A1291)+1,"")</f>
        <v>1268</v>
      </c>
      <c r="B1292" s="88" t="s">
        <v>1282</v>
      </c>
      <c r="C1292" s="87">
        <f>IF(biasa1[[#This Row],[BARU]]="",biasa1[[#This Row],[JUMLAH AWAL]],biasa1[[#This Row],[BARU]])</f>
        <v>1</v>
      </c>
      <c r="D1292" s="87">
        <v>12</v>
      </c>
      <c r="E1292" s="87">
        <v>1</v>
      </c>
      <c r="F1292" s="87"/>
      <c r="G12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2" s="90"/>
      <c r="I12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2" s="91">
        <f>LOOKUP(ROW(K1292)-ROWS($K$1:$K$3),biasa1[NO])</f>
        <v>1289</v>
      </c>
      <c r="L1292" s="77" t="str">
        <f>LOOKUP(biasa2[[#This Row],[NO]],biasa1[NO],biasa1[NAMA])</f>
        <v>Magnit angka 8305 Xinye first (K)</v>
      </c>
      <c r="M1292" s="91">
        <f>LOOKUP(biasa2[[#This Row],[NO]],biasa1[NO],biasa1[JUMLAH])</f>
        <v>2</v>
      </c>
      <c r="N1292" s="91" t="str">
        <f>LOOKUP(biasa2[[#This Row],[NO]],biasa1[NO],biasa1[SATUAN])</f>
        <v>216 pc</v>
      </c>
    </row>
    <row r="1293" spans="1:14" ht="20.100000000000001" customHeight="1">
      <c r="A1293" s="87">
        <f>IF(biasa1[[#This Row],[JUMLAH]]&gt;0,COUNT(A$3:$A1292)+1,"")</f>
        <v>1269</v>
      </c>
      <c r="B1293" s="88" t="s">
        <v>1283</v>
      </c>
      <c r="C1293" s="87">
        <f>IF(biasa1[[#This Row],[BARU]]="",biasa1[[#This Row],[JUMLAH AWAL]],biasa1[[#This Row],[BARU]])</f>
        <v>4</v>
      </c>
      <c r="D1293" s="87" t="s">
        <v>790</v>
      </c>
      <c r="E1293" s="87">
        <v>4</v>
      </c>
      <c r="F1293" s="87"/>
      <c r="G12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3" s="90"/>
      <c r="I12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3" s="91">
        <f>LOOKUP(ROW(K1293)-ROWS($K$1:$K$3),biasa1[NO])</f>
        <v>1290</v>
      </c>
      <c r="L1293" s="77" t="str">
        <f>LOOKUP(biasa2[[#This Row],[NO]],biasa1[NO],biasa1[NAMA])</f>
        <v>Magnit S 3010 (Import)</v>
      </c>
      <c r="M1293" s="91">
        <f>LOOKUP(biasa2[[#This Row],[NO]],biasa1[NO],biasa1[JUMLAH])</f>
        <v>1</v>
      </c>
      <c r="N1293" s="91">
        <f>LOOKUP(biasa2[[#This Row],[NO]],biasa1[NO],biasa1[SATUAN])</f>
        <v>0</v>
      </c>
    </row>
    <row r="1294" spans="1:14" ht="20.100000000000001" customHeight="1">
      <c r="A1294" s="87">
        <f>IF(biasa1[[#This Row],[JUMLAH]]&gt;0,COUNT(A$3:$A1293)+1,"")</f>
        <v>1270</v>
      </c>
      <c r="B1294" s="88" t="s">
        <v>1284</v>
      </c>
      <c r="C1294" s="87">
        <f>IF(biasa1[[#This Row],[BARU]]="",biasa1[[#This Row],[JUMLAH AWAL]],biasa1[[#This Row],[BARU]])</f>
        <v>3</v>
      </c>
      <c r="D1294" s="87" t="s">
        <v>790</v>
      </c>
      <c r="E1294" s="87">
        <v>3</v>
      </c>
      <c r="F1294" s="87"/>
      <c r="G12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4" s="90"/>
      <c r="I12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4" s="91">
        <f>LOOKUP(ROW(K1294)-ROWS($K$1:$K$3),biasa1[NO])</f>
        <v>1291</v>
      </c>
      <c r="L1294" s="77" t="str">
        <f>LOOKUP(biasa2[[#This Row],[NO]],biasa1[NO],biasa1[NAMA])</f>
        <v>Malam set 2312-2</v>
      </c>
      <c r="M1294" s="91">
        <f>LOOKUP(biasa2[[#This Row],[NO]],biasa1[NO],biasa1[JUMLAH])</f>
        <v>20</v>
      </c>
      <c r="N1294" s="91" t="str">
        <f>LOOKUP(biasa2[[#This Row],[NO]],biasa1[NO],biasa1[SATUAN])</f>
        <v>120 set</v>
      </c>
    </row>
    <row r="1295" spans="1:14" ht="20.100000000000001" customHeight="1">
      <c r="A1295" s="87">
        <f>IF(biasa1[[#This Row],[JUMLAH]]&gt;0,COUNT(A$3:$A1294)+1,"")</f>
        <v>1271</v>
      </c>
      <c r="B1295" s="88" t="s">
        <v>1285</v>
      </c>
      <c r="C1295" s="87">
        <f>IF(biasa1[[#This Row],[BARU]]="",biasa1[[#This Row],[JUMLAH AWAL]],biasa1[[#This Row],[BARU]])</f>
        <v>23</v>
      </c>
      <c r="D1295" s="87" t="s">
        <v>699</v>
      </c>
      <c r="E1295" s="87">
        <v>23</v>
      </c>
      <c r="F1295" s="87"/>
      <c r="G12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5" s="90"/>
      <c r="I12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5" s="91">
        <f>LOOKUP(ROW(K1295)-ROWS($K$1:$K$3),biasa1[NO])</f>
        <v>1292</v>
      </c>
      <c r="L1295" s="77" t="str">
        <f>LOOKUP(biasa2[[#This Row],[NO]],biasa1[NO],biasa1[NAMA])</f>
        <v>Map 2 sap All Win2 AS</v>
      </c>
      <c r="M1295" s="91">
        <f>LOOKUP(biasa2[[#This Row],[NO]],biasa1[NO],biasa1[JUMLAH])</f>
        <v>1</v>
      </c>
      <c r="N1295" s="91" t="str">
        <f>LOOKUP(biasa2[[#This Row],[NO]],biasa1[NO],biasa1[SATUAN])</f>
        <v>120 ls</v>
      </c>
    </row>
    <row r="1296" spans="1:14" ht="20.100000000000001" customHeight="1">
      <c r="A1296" s="87">
        <f>IF(biasa1[[#This Row],[JUMLAH]]&gt;0,COUNT(A$3:$A1295)+1,"")</f>
        <v>1272</v>
      </c>
      <c r="B1296" s="88" t="s">
        <v>1286</v>
      </c>
      <c r="C1296" s="87">
        <f>IF(biasa1[[#This Row],[BARU]]="",biasa1[[#This Row],[JUMLAH AWAL]],biasa1[[#This Row],[BARU]])</f>
        <v>1</v>
      </c>
      <c r="D1296" s="87">
        <v>240</v>
      </c>
      <c r="E1296" s="87">
        <v>1</v>
      </c>
      <c r="F1296" s="87"/>
      <c r="G12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6" s="90"/>
      <c r="I12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6" s="91">
        <f>LOOKUP(ROW(K1296)-ROWS($K$1:$K$3),biasa1[NO])</f>
        <v>1293</v>
      </c>
      <c r="L1296" s="77" t="str">
        <f>LOOKUP(biasa2[[#This Row],[NO]],biasa1[NO],biasa1[NAMA])</f>
        <v>Map 2015C somsi</v>
      </c>
      <c r="M1296" s="91">
        <f>LOOKUP(biasa2[[#This Row],[NO]],biasa1[NO],biasa1[JUMLAH])</f>
        <v>1</v>
      </c>
      <c r="N1296" s="91" t="str">
        <f>LOOKUP(biasa2[[#This Row],[NO]],biasa1[NO],biasa1[SATUAN])</f>
        <v>96 pc</v>
      </c>
    </row>
    <row r="1297" spans="1:14" ht="20.100000000000001" customHeight="1">
      <c r="A1297" s="87">
        <f>IF(biasa1[[#This Row],[JUMLAH]]&gt;0,COUNT(A$3:$A1296)+1,"")</f>
        <v>1273</v>
      </c>
      <c r="B1297" s="88" t="s">
        <v>1287</v>
      </c>
      <c r="C1297" s="87">
        <f>IF(biasa1[[#This Row],[BARU]]="",biasa1[[#This Row],[JUMLAH AWAL]],biasa1[[#This Row],[BARU]])</f>
        <v>2</v>
      </c>
      <c r="D1297" s="87" t="s">
        <v>11</v>
      </c>
      <c r="E1297" s="87">
        <v>2</v>
      </c>
      <c r="F1297" s="87"/>
      <c r="G12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7" s="90"/>
      <c r="I12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7" s="91">
        <f>LOOKUP(ROW(K1297)-ROWS($K$1:$K$3),biasa1[NO])</f>
        <v>1294</v>
      </c>
      <c r="L1297" s="77" t="str">
        <f>LOOKUP(biasa2[[#This Row],[NO]],biasa1[NO],biasa1[NAMA])</f>
        <v>Map 3324 G&amp; G f4</v>
      </c>
      <c r="M1297" s="91">
        <f>LOOKUP(biasa2[[#This Row],[NO]],biasa1[NO],biasa1[JUMLAH])</f>
        <v>2</v>
      </c>
      <c r="N1297" s="91" t="str">
        <f>LOOKUP(biasa2[[#This Row],[NO]],biasa1[NO],biasa1[SATUAN])</f>
        <v>12 pc</v>
      </c>
    </row>
    <row r="1298" spans="1:14" ht="20.100000000000001" customHeight="1">
      <c r="A1298" s="87">
        <f>IF(biasa1[[#This Row],[JUMLAH]]&gt;0,COUNT(A$3:$A1297)+1,"")</f>
        <v>1274</v>
      </c>
      <c r="B1298" s="88" t="s">
        <v>1288</v>
      </c>
      <c r="C1298" s="87">
        <f>IF(biasa1[[#This Row],[BARU]]="",biasa1[[#This Row],[JUMLAH AWAL]],biasa1[[#This Row],[BARU]])</f>
        <v>1</v>
      </c>
      <c r="D1298" s="87" t="s">
        <v>36</v>
      </c>
      <c r="E1298" s="87">
        <v>1</v>
      </c>
      <c r="F1298" s="87"/>
      <c r="G12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8" s="90"/>
      <c r="I12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8" s="91">
        <f>LOOKUP(ROW(K1298)-ROWS($K$1:$K$3),biasa1[NO])</f>
        <v>1295</v>
      </c>
      <c r="L1298" s="77" t="str">
        <f>LOOKUP(biasa2[[#This Row],[NO]],biasa1[NO],biasa1[NAMA])</f>
        <v>Map A-012 tali biru</v>
      </c>
      <c r="M1298" s="91">
        <f>LOOKUP(biasa2[[#This Row],[NO]],biasa1[NO],biasa1[JUMLAH])</f>
        <v>2</v>
      </c>
      <c r="N1298" s="91" t="str">
        <f>LOOKUP(biasa2[[#This Row],[NO]],biasa1[NO],biasa1[SATUAN])</f>
        <v>160 pc</v>
      </c>
    </row>
    <row r="1299" spans="1:14" ht="20.100000000000001" customHeight="1">
      <c r="A1299" s="87">
        <f>IF(biasa1[[#This Row],[JUMLAH]]&gt;0,COUNT(A$3:$A1298)+1,"")</f>
        <v>1275</v>
      </c>
      <c r="B1299" s="88" t="s">
        <v>1289</v>
      </c>
      <c r="C1299" s="87">
        <f>IF(biasa1[[#This Row],[BARU]]="",biasa1[[#This Row],[JUMLAH AWAL]],biasa1[[#This Row],[BARU]])</f>
        <v>1</v>
      </c>
      <c r="D1299" s="87">
        <v>288</v>
      </c>
      <c r="E1299" s="87">
        <v>1</v>
      </c>
      <c r="F1299" s="87"/>
      <c r="G12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9" s="90"/>
      <c r="I12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9" s="91">
        <f>LOOKUP(ROW(K1299)-ROWS($K$1:$K$3),biasa1[NO])</f>
        <v>1296</v>
      </c>
      <c r="L1299" s="77" t="str">
        <f>LOOKUP(biasa2[[#This Row],[NO]],biasa1[NO],biasa1[NAMA])</f>
        <v>Map A6 batik</v>
      </c>
      <c r="M1299" s="91">
        <f>LOOKUP(biasa2[[#This Row],[NO]],biasa1[NO],biasa1[JUMLAH])</f>
        <v>1</v>
      </c>
      <c r="N1299" s="91" t="str">
        <f>LOOKUP(biasa2[[#This Row],[NO]],biasa1[NO],biasa1[SATUAN])</f>
        <v>72 ls</v>
      </c>
    </row>
    <row r="1300" spans="1:14" ht="20.100000000000001" customHeight="1">
      <c r="A1300" s="87">
        <f>IF(biasa1[[#This Row],[JUMLAH]]&gt;0,COUNT(A$3:$A1299)+1,"")</f>
        <v>1276</v>
      </c>
      <c r="B1300" s="88" t="s">
        <v>1290</v>
      </c>
      <c r="C1300" s="87">
        <f>IF(biasa1[[#This Row],[BARU]]="",biasa1[[#This Row],[JUMLAH AWAL]],biasa1[[#This Row],[BARU]])</f>
        <v>30</v>
      </c>
      <c r="D1300" s="87" t="s">
        <v>36</v>
      </c>
      <c r="E1300" s="87">
        <v>30</v>
      </c>
      <c r="F1300" s="87"/>
      <c r="G13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0" s="90"/>
      <c r="I13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0" s="91">
        <f>LOOKUP(ROW(K1300)-ROWS($K$1:$K$3),biasa1[NO])</f>
        <v>1297</v>
      </c>
      <c r="L1300" s="77" t="str">
        <f>LOOKUP(biasa2[[#This Row],[NO]],biasa1[NO],biasa1[NAMA])</f>
        <v>Map A6 kotak 03</v>
      </c>
      <c r="M1300" s="91">
        <f>LOOKUP(biasa2[[#This Row],[NO]],biasa1[NO],biasa1[JUMLAH])</f>
        <v>2</v>
      </c>
      <c r="N1300" s="91" t="str">
        <f>LOOKUP(biasa2[[#This Row],[NO]],biasa1[NO],biasa1[SATUAN])</f>
        <v>72 ls</v>
      </c>
    </row>
    <row r="1301" spans="1:14" ht="20.100000000000001" customHeight="1">
      <c r="A1301" s="87">
        <f>IF(biasa1[[#This Row],[JUMLAH]]&gt;0,COUNT(A$3:$A1300)+1,"")</f>
        <v>1277</v>
      </c>
      <c r="B1301" s="88" t="s">
        <v>1291</v>
      </c>
      <c r="C1301" s="87">
        <f>IF(biasa1[[#This Row],[BARU]]="",biasa1[[#This Row],[JUMLAH AWAL]],biasa1[[#This Row],[BARU]])</f>
        <v>3</v>
      </c>
      <c r="D1301" s="87" t="s">
        <v>36</v>
      </c>
      <c r="E1301" s="87">
        <v>3</v>
      </c>
      <c r="F1301" s="87"/>
      <c r="G13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1" s="90"/>
      <c r="I13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1" s="91">
        <f>LOOKUP(ROW(K1301)-ROWS($K$1:$K$3),biasa1[NO])</f>
        <v>1298</v>
      </c>
      <c r="L1301" s="77" t="str">
        <f>LOOKUP(biasa2[[#This Row],[NO]],biasa1[NO],biasa1[NAMA])</f>
        <v>Map A6 Kupu</v>
      </c>
      <c r="M1301" s="91">
        <f>LOOKUP(biasa2[[#This Row],[NO]],biasa1[NO],biasa1[JUMLAH])</f>
        <v>7</v>
      </c>
      <c r="N1301" s="91" t="str">
        <f>LOOKUP(biasa2[[#This Row],[NO]],biasa1[NO],biasa1[SATUAN])</f>
        <v>72 ls</v>
      </c>
    </row>
    <row r="1302" spans="1:14" ht="20.100000000000001" customHeight="1">
      <c r="A1302" s="87">
        <f>IF(biasa1[[#This Row],[JUMLAH]]&gt;0,COUNT(A$3:$A1301)+1,"")</f>
        <v>1278</v>
      </c>
      <c r="B1302" s="88" t="s">
        <v>1292</v>
      </c>
      <c r="C1302" s="87">
        <f>IF(biasa1[[#This Row],[BARU]]="",biasa1[[#This Row],[JUMLAH AWAL]],biasa1[[#This Row],[BARU]])</f>
        <v>16</v>
      </c>
      <c r="D1302" s="87" t="s">
        <v>126</v>
      </c>
      <c r="E1302" s="87">
        <v>16</v>
      </c>
      <c r="F1302" s="87"/>
      <c r="G13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2" s="90"/>
      <c r="I13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2" s="91">
        <f>LOOKUP(ROW(K1302)-ROWS($K$1:$K$3),biasa1[NO])</f>
        <v>1299</v>
      </c>
      <c r="L1302" s="77" t="str">
        <f>LOOKUP(biasa2[[#This Row],[NO]],biasa1[NO],biasa1[NAMA])</f>
        <v>Map A6 OWL</v>
      </c>
      <c r="M1302" s="91">
        <f>LOOKUP(biasa2[[#This Row],[NO]],biasa1[NO],biasa1[JUMLAH])</f>
        <v>1</v>
      </c>
      <c r="N1302" s="91" t="str">
        <f>LOOKUP(biasa2[[#This Row],[NO]],biasa1[NO],biasa1[SATUAN])</f>
        <v>72 ls</v>
      </c>
    </row>
    <row r="1303" spans="1:14" ht="20.100000000000001" customHeight="1">
      <c r="A1303" s="87">
        <f>IF(biasa1[[#This Row],[JUMLAH]]&gt;0,COUNT(A$3:$A1302)+1,"")</f>
        <v>1279</v>
      </c>
      <c r="B1303" s="88" t="s">
        <v>1293</v>
      </c>
      <c r="C1303" s="87">
        <f>IF(biasa1[[#This Row],[BARU]]="",biasa1[[#This Row],[JUMLAH AWAL]],biasa1[[#This Row],[BARU]])</f>
        <v>7</v>
      </c>
      <c r="D1303" s="87">
        <v>96</v>
      </c>
      <c r="E1303" s="87">
        <v>7</v>
      </c>
      <c r="F1303" s="87"/>
      <c r="G13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3" s="90"/>
      <c r="I13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3" s="91">
        <f>LOOKUP(ROW(K1303)-ROWS($K$1:$K$3),biasa1[NO])</f>
        <v>1300</v>
      </c>
      <c r="L1303" s="77" t="str">
        <f>LOOKUP(biasa2[[#This Row],[NO]],biasa1[NO],biasa1[NAMA])</f>
        <v>Map Berdiri Ret kuning</v>
      </c>
      <c r="M1303" s="91">
        <f>LOOKUP(biasa2[[#This Row],[NO]],biasa1[NO],biasa1[JUMLAH])</f>
        <v>3</v>
      </c>
      <c r="N1303" s="91" t="str">
        <f>LOOKUP(biasa2[[#This Row],[NO]],biasa1[NO],biasa1[SATUAN])</f>
        <v>240 pc</v>
      </c>
    </row>
    <row r="1304" spans="1:14" ht="20.100000000000001" customHeight="1">
      <c r="A1304" s="87">
        <f>IF(biasa1[[#This Row],[JUMLAH]]&gt;0,COUNT(A$3:$A1303)+1,"")</f>
        <v>1280</v>
      </c>
      <c r="B1304" s="88" t="s">
        <v>1294</v>
      </c>
      <c r="C1304" s="87">
        <f>IF(biasa1[[#This Row],[BARU]]="",biasa1[[#This Row],[JUMLAH AWAL]],biasa1[[#This Row],[BARU]])</f>
        <v>2</v>
      </c>
      <c r="D1304" s="87" t="s">
        <v>126</v>
      </c>
      <c r="E1304" s="87">
        <v>2</v>
      </c>
      <c r="F1304" s="87"/>
      <c r="G13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4" s="90"/>
      <c r="I13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4" s="91">
        <f>LOOKUP(ROW(K1304)-ROWS($K$1:$K$3),biasa1[NO])</f>
        <v>1301</v>
      </c>
      <c r="L1304" s="77" t="str">
        <f>LOOKUP(biasa2[[#This Row],[NO]],biasa1[NO],biasa1[NAMA])</f>
        <v>Map Clear PP 802-1</v>
      </c>
      <c r="M1304" s="91">
        <f>LOOKUP(biasa2[[#This Row],[NO]],biasa1[NO],biasa1[JUMLAH])</f>
        <v>4</v>
      </c>
      <c r="N1304" s="91" t="str">
        <f>LOOKUP(biasa2[[#This Row],[NO]],biasa1[NO],biasa1[SATUAN])</f>
        <v>50 ls</v>
      </c>
    </row>
    <row r="1305" spans="1:14" ht="20.100000000000001" customHeight="1">
      <c r="A1305" s="87">
        <f>IF(biasa1[[#This Row],[JUMLAH]]&gt;0,COUNT(A$3:$A1304)+1,"")</f>
        <v>1281</v>
      </c>
      <c r="B1305" s="88" t="s">
        <v>2842</v>
      </c>
      <c r="C1305" s="87">
        <f>IF(biasa1[[#This Row],[BARU]]="",biasa1[[#This Row],[JUMLAH AWAL]],biasa1[[#This Row],[BARU]])</f>
        <v>3</v>
      </c>
      <c r="D1305" s="87">
        <v>96</v>
      </c>
      <c r="E1305" s="87">
        <v>3</v>
      </c>
      <c r="F1305" s="87"/>
      <c r="G13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5" s="90"/>
      <c r="I13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5" s="91">
        <f>LOOKUP(ROW(K1305)-ROWS($K$1:$K$3),biasa1[NO])</f>
        <v>1302</v>
      </c>
      <c r="L1305" s="77" t="str">
        <f>LOOKUP(biasa2[[#This Row],[NO]],biasa1[NO],biasa1[NAMA])</f>
        <v>Map Clear PP XS-802 mix F4 (802-2)</v>
      </c>
      <c r="M1305" s="91">
        <f>LOOKUP(biasa2[[#This Row],[NO]],biasa1[NO],biasa1[JUMLAH])</f>
        <v>3</v>
      </c>
      <c r="N1305" s="91" t="str">
        <f>LOOKUP(biasa2[[#This Row],[NO]],biasa1[NO],biasa1[SATUAN])</f>
        <v>50 ls</v>
      </c>
    </row>
    <row r="1306" spans="1:14" ht="20.100000000000001" customHeight="1">
      <c r="A1306" s="87">
        <f>IF(biasa1[[#This Row],[JUMLAH]]&gt;0,COUNT(A$3:$A1305)+1,"")</f>
        <v>1282</v>
      </c>
      <c r="B1306" s="88" t="s">
        <v>2843</v>
      </c>
      <c r="C1306" s="87">
        <f>IF(biasa1[[#This Row],[BARU]]="",biasa1[[#This Row],[JUMLAH AWAL]],biasa1[[#This Row],[BARU]])</f>
        <v>4</v>
      </c>
      <c r="D1306" s="87">
        <v>96</v>
      </c>
      <c r="E1306" s="87">
        <v>4</v>
      </c>
      <c r="F1306" s="87"/>
      <c r="G13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6" s="90"/>
      <c r="I13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6" s="91">
        <f>LOOKUP(ROW(K1306)-ROWS($K$1:$K$3),biasa1[NO])</f>
        <v>1303</v>
      </c>
      <c r="L1306" s="77" t="str">
        <f>LOOKUP(biasa2[[#This Row],[NO]],biasa1[NO],biasa1[NAMA])</f>
        <v xml:space="preserve">Map Data 39571 </v>
      </c>
      <c r="M1306" s="91">
        <f>LOOKUP(biasa2[[#This Row],[NO]],biasa1[NO],biasa1[JUMLAH])</f>
        <v>4</v>
      </c>
      <c r="N1306" s="91" t="str">
        <f>LOOKUP(biasa2[[#This Row],[NO]],biasa1[NO],biasa1[SATUAN])</f>
        <v>204 pc</v>
      </c>
    </row>
    <row r="1307" spans="1:14" ht="20.100000000000001" customHeight="1">
      <c r="A1307" s="87">
        <f>IF(biasa1[[#This Row],[JUMLAH]]&gt;0,COUNT(A$3:$A1306)+1,"")</f>
        <v>1283</v>
      </c>
      <c r="B1307" s="88" t="s">
        <v>1295</v>
      </c>
      <c r="C1307" s="87">
        <f>IF(biasa1[[#This Row],[BARU]]="",biasa1[[#This Row],[JUMLAH AWAL]],biasa1[[#This Row],[BARU]])</f>
        <v>4</v>
      </c>
      <c r="D1307" s="87" t="s">
        <v>1296</v>
      </c>
      <c r="E1307" s="87">
        <v>4</v>
      </c>
      <c r="F1307" s="87"/>
      <c r="G13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7" s="90"/>
      <c r="I13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7" s="91">
        <f>LOOKUP(ROW(K1307)-ROWS($K$1:$K$3),biasa1[NO])</f>
        <v>1304</v>
      </c>
      <c r="L1307" s="77" t="str">
        <f>LOOKUP(biasa2[[#This Row],[NO]],biasa1[NO],biasa1[NAMA])</f>
        <v>Map EN 1020</v>
      </c>
      <c r="M1307" s="91">
        <f>LOOKUP(biasa2[[#This Row],[NO]],biasa1[NO],biasa1[JUMLAH])</f>
        <v>22</v>
      </c>
      <c r="N1307" s="91" t="str">
        <f>LOOKUP(biasa2[[#This Row],[NO]],biasa1[NO],biasa1[SATUAN])</f>
        <v>50 ls</v>
      </c>
    </row>
    <row r="1308" spans="1:14" ht="20.100000000000001" customHeight="1">
      <c r="A1308" s="87">
        <f>IF(biasa1[[#This Row],[JUMLAH]]&gt;0,COUNT(A$3:$A1307)+1,"")</f>
        <v>1284</v>
      </c>
      <c r="B1308" s="88" t="s">
        <v>1297</v>
      </c>
      <c r="C1308" s="87">
        <f>IF(biasa1[[#This Row],[BARU]]="",biasa1[[#This Row],[JUMLAH AWAL]],biasa1[[#This Row],[BARU]])</f>
        <v>7</v>
      </c>
      <c r="D1308" s="87" t="s">
        <v>379</v>
      </c>
      <c r="E1308" s="87">
        <v>7</v>
      </c>
      <c r="F1308" s="87"/>
      <c r="G13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8" s="90"/>
      <c r="I13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8" s="91">
        <f>LOOKUP(ROW(K1308)-ROWS($K$1:$K$3),biasa1[NO])</f>
        <v>1305</v>
      </c>
      <c r="L1308" s="77" t="str">
        <f>LOOKUP(biasa2[[#This Row],[NO]],biasa1[NO],biasa1[NAMA])</f>
        <v>Map EN 1023 FC blk</v>
      </c>
      <c r="M1308" s="91">
        <f>LOOKUP(biasa2[[#This Row],[NO]],biasa1[NO],biasa1[JUMLAH])</f>
        <v>14</v>
      </c>
      <c r="N1308" s="91" t="str">
        <f>LOOKUP(biasa2[[#This Row],[NO]],biasa1[NO],biasa1[SATUAN])</f>
        <v>50 ls</v>
      </c>
    </row>
    <row r="1309" spans="1:14" ht="20.100000000000001" customHeight="1">
      <c r="A1309" s="87">
        <f>IF(biasa1[[#This Row],[JUMLAH]]&gt;0,COUNT(A$3:$A1308)+1,"")</f>
        <v>1285</v>
      </c>
      <c r="B1309" s="88" t="s">
        <v>1298</v>
      </c>
      <c r="C1309" s="87">
        <f>IF(biasa1[[#This Row],[BARU]]="",biasa1[[#This Row],[JUMLAH AWAL]],biasa1[[#This Row],[BARU]])</f>
        <v>1</v>
      </c>
      <c r="D1309" s="87" t="s">
        <v>627</v>
      </c>
      <c r="E1309" s="87">
        <v>1</v>
      </c>
      <c r="F1309" s="87"/>
      <c r="G13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9" s="90"/>
      <c r="I13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9" s="91">
        <f>LOOKUP(ROW(K1309)-ROWS($K$1:$K$3),biasa1[NO])</f>
        <v>1306</v>
      </c>
      <c r="L1309" s="77" t="str">
        <f>LOOKUP(biasa2[[#This Row],[NO]],biasa1[NO],biasa1[NAMA])</f>
        <v>Map enter Tali M(1)/ B(3)/ K(3)/ Hj(3)/ P(3)</v>
      </c>
      <c r="M1309" s="91">
        <f>LOOKUP(biasa2[[#This Row],[NO]],biasa1[NO],biasa1[JUMLAH])</f>
        <v>13</v>
      </c>
      <c r="N1309" s="91" t="str">
        <f>LOOKUP(biasa2[[#This Row],[NO]],biasa1[NO],biasa1[SATUAN])</f>
        <v>50 ls</v>
      </c>
    </row>
    <row r="1310" spans="1:14" ht="20.100000000000001" customHeight="1">
      <c r="A1310" s="87">
        <f>IF(biasa1[[#This Row],[JUMLAH]]&gt;0,COUNT(A$3:$A1309)+1,"")</f>
        <v>1286</v>
      </c>
      <c r="B1310" s="88" t="s">
        <v>1299</v>
      </c>
      <c r="C1310" s="87">
        <f>IF(biasa1[[#This Row],[BARU]]="",biasa1[[#This Row],[JUMLAH AWAL]],biasa1[[#This Row],[BARU]])</f>
        <v>3</v>
      </c>
      <c r="D1310" s="87" t="s">
        <v>627</v>
      </c>
      <c r="E1310" s="87">
        <v>3</v>
      </c>
      <c r="F1310" s="87"/>
      <c r="G13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0" s="90"/>
      <c r="I13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0" s="91">
        <f>LOOKUP(ROW(K1310)-ROWS($K$1:$K$3),biasa1[NO])</f>
        <v>1307</v>
      </c>
      <c r="L1310" s="77" t="str">
        <f>LOOKUP(biasa2[[#This Row],[NO]],biasa1[NO],biasa1[NAMA])</f>
        <v>Map executive 8508/ 85082</v>
      </c>
      <c r="M1310" s="91">
        <f>LOOKUP(biasa2[[#This Row],[NO]],biasa1[NO],biasa1[JUMLAH])</f>
        <v>12</v>
      </c>
      <c r="N1310" s="91" t="str">
        <f>LOOKUP(biasa2[[#This Row],[NO]],biasa1[NO],biasa1[SATUAN])</f>
        <v>4 ls</v>
      </c>
    </row>
    <row r="1311" spans="1:14" ht="20.100000000000001" customHeight="1">
      <c r="A1311" s="87">
        <f>IF(biasa1[[#This Row],[JUMLAH]]&gt;0,COUNT(A$3:$A1310)+1,"")</f>
        <v>1287</v>
      </c>
      <c r="B1311" s="88" t="s">
        <v>1300</v>
      </c>
      <c r="C1311" s="87">
        <f>IF(biasa1[[#This Row],[BARU]]="",biasa1[[#This Row],[JUMLAH AWAL]],biasa1[[#This Row],[BARU]])</f>
        <v>1</v>
      </c>
      <c r="D1311" s="87" t="s">
        <v>230</v>
      </c>
      <c r="E1311" s="87">
        <v>1</v>
      </c>
      <c r="F1311" s="87"/>
      <c r="G13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1" s="90"/>
      <c r="I13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1" s="91">
        <f>LOOKUP(ROW(K1311)-ROWS($K$1:$K$3),biasa1[NO])</f>
        <v>1308</v>
      </c>
      <c r="L1311" s="77" t="str">
        <f>LOOKUP(biasa2[[#This Row],[NO]],biasa1[NO],biasa1[NAMA])</f>
        <v>Map Fabric Case</v>
      </c>
      <c r="M1311" s="91">
        <f>LOOKUP(biasa2[[#This Row],[NO]],biasa1[NO],biasa1[JUMLAH])</f>
        <v>3</v>
      </c>
      <c r="N1311" s="91" t="str">
        <f>LOOKUP(biasa2[[#This Row],[NO]],biasa1[NO],biasa1[SATUAN])</f>
        <v>24 ls</v>
      </c>
    </row>
    <row r="1312" spans="1:14" ht="20.100000000000001" customHeight="1">
      <c r="A1312" s="87">
        <f>IF(biasa1[[#This Row],[JUMLAH]]&gt;0,COUNT(A$3:$A1311)+1,"")</f>
        <v>1288</v>
      </c>
      <c r="B1312" s="88" t="s">
        <v>1301</v>
      </c>
      <c r="C1312" s="87">
        <f>IF(biasa1[[#This Row],[BARU]]="",biasa1[[#This Row],[JUMLAH AWAL]],biasa1[[#This Row],[BARU]])</f>
        <v>2</v>
      </c>
      <c r="D1312" s="87" t="s">
        <v>1173</v>
      </c>
      <c r="E1312" s="87">
        <v>2</v>
      </c>
      <c r="F1312" s="87"/>
      <c r="G13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2" s="90"/>
      <c r="I13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2" s="91">
        <f>LOOKUP(ROW(K1312)-ROWS($K$1:$K$3),biasa1[NO])</f>
        <v>1309</v>
      </c>
      <c r="L1312" s="77" t="str">
        <f>LOOKUP(biasa2[[#This Row],[NO]],biasa1[NO],biasa1[NAMA])</f>
        <v>Map Fancy batik kcg 2</v>
      </c>
      <c r="M1312" s="91">
        <f>LOOKUP(biasa2[[#This Row],[NO]],biasa1[NO],biasa1[JUMLAH])</f>
        <v>2</v>
      </c>
      <c r="N1312" s="91" t="str">
        <f>LOOKUP(biasa2[[#This Row],[NO]],biasa1[NO],biasa1[SATUAN])</f>
        <v>240 pc</v>
      </c>
    </row>
    <row r="1313" spans="1:14" ht="20.100000000000001" customHeight="1">
      <c r="A1313" s="87">
        <f>IF(biasa1[[#This Row],[JUMLAH]]&gt;0,COUNT(A$3:$A1312)+1,"")</f>
        <v>1289</v>
      </c>
      <c r="B1313" s="88" t="s">
        <v>1302</v>
      </c>
      <c r="C1313" s="87">
        <f>IF(biasa1[[#This Row],[BARU]]="",biasa1[[#This Row],[JUMLAH AWAL]],biasa1[[#This Row],[BARU]])</f>
        <v>2</v>
      </c>
      <c r="D1313" s="87" t="s">
        <v>673</v>
      </c>
      <c r="E1313" s="87">
        <v>2</v>
      </c>
      <c r="F1313" s="87"/>
      <c r="G13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3" s="90"/>
      <c r="I13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3" s="91">
        <f>LOOKUP(ROW(K1313)-ROWS($K$1:$K$3),biasa1[NO])</f>
        <v>1310</v>
      </c>
      <c r="L1313" s="77" t="str">
        <f>LOOKUP(biasa2[[#This Row],[NO]],biasa1[NO],biasa1[NAMA])</f>
        <v>Map file 24361-2 B5 Bening</v>
      </c>
      <c r="M1313" s="91">
        <f>LOOKUP(biasa2[[#This Row],[NO]],biasa1[NO],biasa1[JUMLAH])</f>
        <v>3</v>
      </c>
      <c r="N1313" s="91" t="str">
        <f>LOOKUP(biasa2[[#This Row],[NO]],biasa1[NO],biasa1[SATUAN])</f>
        <v>2400 pc</v>
      </c>
    </row>
    <row r="1314" spans="1:14" ht="20.100000000000001" customHeight="1">
      <c r="A1314" s="87">
        <f>IF(biasa1[[#This Row],[JUMLAH]]&gt;0,COUNT(A$3:$A1313)+1,"")</f>
        <v>1290</v>
      </c>
      <c r="B1314" s="88" t="s">
        <v>1303</v>
      </c>
      <c r="C1314" s="87">
        <f>IF(biasa1[[#This Row],[BARU]]="",biasa1[[#This Row],[JUMLAH AWAL]],biasa1[[#This Row],[BARU]])</f>
        <v>1</v>
      </c>
      <c r="D1314" s="87"/>
      <c r="E1314" s="87">
        <v>1</v>
      </c>
      <c r="F1314" s="87"/>
      <c r="G13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4" s="90"/>
      <c r="I13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4" s="91">
        <f>LOOKUP(ROW(K1314)-ROWS($K$1:$K$3),biasa1[NO])</f>
        <v>1311</v>
      </c>
      <c r="L1314" s="77" t="str">
        <f>LOOKUP(biasa2[[#This Row],[NO]],biasa1[NO],biasa1[NAMA])</f>
        <v>Map file EN 1105 F</v>
      </c>
      <c r="M1314" s="91">
        <f>LOOKUP(biasa2[[#This Row],[NO]],biasa1[NO],biasa1[JUMLAH])</f>
        <v>12</v>
      </c>
      <c r="N1314" s="91" t="str">
        <f>LOOKUP(biasa2[[#This Row],[NO]],biasa1[NO],biasa1[SATUAN])</f>
        <v>50 ls</v>
      </c>
    </row>
    <row r="1315" spans="1:14" ht="20.100000000000001" customHeight="1">
      <c r="A1315" s="87">
        <f>IF(biasa1[[#This Row],[JUMLAH]]&gt;0,COUNT(A$3:$A1314)+1,"")</f>
        <v>1291</v>
      </c>
      <c r="B1315" s="88" t="s">
        <v>1304</v>
      </c>
      <c r="C1315" s="87">
        <f>IF(biasa1[[#This Row],[BARU]]="",biasa1[[#This Row],[JUMLAH AWAL]],biasa1[[#This Row],[BARU]])</f>
        <v>20</v>
      </c>
      <c r="D1315" s="87" t="s">
        <v>1305</v>
      </c>
      <c r="E1315" s="87">
        <v>20</v>
      </c>
      <c r="F1315" s="87"/>
      <c r="G13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5" s="90"/>
      <c r="I13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5" s="91">
        <f>LOOKUP(ROW(K1315)-ROWS($K$1:$K$3),biasa1[NO])</f>
        <v>1312</v>
      </c>
      <c r="L1315" s="77" t="str">
        <f>LOOKUP(biasa2[[#This Row],[NO]],biasa1[NO],biasa1[NAMA])</f>
        <v>Map file kcg pocket 881</v>
      </c>
      <c r="M1315" s="91">
        <f>LOOKUP(biasa2[[#This Row],[NO]],biasa1[NO],biasa1[JUMLAH])</f>
        <v>2</v>
      </c>
      <c r="N1315" s="91" t="str">
        <f>LOOKUP(biasa2[[#This Row],[NO]],biasa1[NO],biasa1[SATUAN])</f>
        <v>60 ls</v>
      </c>
    </row>
    <row r="1316" spans="1:14" ht="20.100000000000001" customHeight="1">
      <c r="A1316" s="87">
        <f>IF(biasa1[[#This Row],[JUMLAH]]&gt;0,COUNT(A$3:$A1315)+1,"")</f>
        <v>1292</v>
      </c>
      <c r="B1316" s="88" t="s">
        <v>1306</v>
      </c>
      <c r="C1316" s="87">
        <f>IF(biasa1[[#This Row],[BARU]]="",biasa1[[#This Row],[JUMLAH AWAL]],biasa1[[#This Row],[BARU]])</f>
        <v>1</v>
      </c>
      <c r="D1316" s="87" t="s">
        <v>33</v>
      </c>
      <c r="E1316" s="87">
        <v>1</v>
      </c>
      <c r="F1316" s="87"/>
      <c r="G13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6" s="90"/>
      <c r="I13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6" s="91">
        <f>LOOKUP(ROW(K1316)-ROWS($K$1:$K$3),biasa1[NO])</f>
        <v>1313</v>
      </c>
      <c r="L1316" s="77" t="str">
        <f>LOOKUP(biasa2[[#This Row],[NO]],biasa1[NO],biasa1[NAMA])</f>
        <v>Map File Resleting+jala A5 1803-2</v>
      </c>
      <c r="M1316" s="91">
        <f>LOOKUP(biasa2[[#This Row],[NO]],biasa1[NO],biasa1[JUMLAH])</f>
        <v>5</v>
      </c>
      <c r="N1316" s="91" t="str">
        <f>LOOKUP(biasa2[[#This Row],[NO]],biasa1[NO],biasa1[SATUAN])</f>
        <v>960 pc</v>
      </c>
    </row>
    <row r="1317" spans="1:14" ht="20.100000000000001" customHeight="1">
      <c r="A1317" s="87">
        <f>IF(biasa1[[#This Row],[JUMLAH]]&gt;0,COUNT(A$3:$A1316)+1,"")</f>
        <v>1293</v>
      </c>
      <c r="B1317" s="88" t="s">
        <v>1307</v>
      </c>
      <c r="C1317" s="87">
        <f>IF(biasa1[[#This Row],[BARU]]="",biasa1[[#This Row],[JUMLAH AWAL]],biasa1[[#This Row],[BARU]])</f>
        <v>1</v>
      </c>
      <c r="D1317" s="87" t="s">
        <v>126</v>
      </c>
      <c r="E1317" s="87">
        <v>1</v>
      </c>
      <c r="F1317" s="87"/>
      <c r="G13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7" s="90"/>
      <c r="I13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7" s="91">
        <f>LOOKUP(ROW(K1317)-ROWS($K$1:$K$3),biasa1[NO])</f>
        <v>1314</v>
      </c>
      <c r="L1317" s="77" t="str">
        <f>LOOKUP(biasa2[[#This Row],[NO]],biasa1[NO],biasa1[NAMA])</f>
        <v>Map file Ret 1801-1</v>
      </c>
      <c r="M1317" s="91">
        <f>LOOKUP(biasa2[[#This Row],[NO]],biasa1[NO],biasa1[JUMLAH])</f>
        <v>5</v>
      </c>
      <c r="N1317" s="91" t="str">
        <f>LOOKUP(biasa2[[#This Row],[NO]],biasa1[NO],biasa1[SATUAN])</f>
        <v>1800 pc</v>
      </c>
    </row>
    <row r="1318" spans="1:14" ht="20.100000000000001" customHeight="1">
      <c r="A1318" s="87">
        <f>IF(biasa1[[#This Row],[JUMLAH]]&gt;0,COUNT(A$3:$A1317)+1,"")</f>
        <v>1294</v>
      </c>
      <c r="B1318" s="88" t="s">
        <v>1308</v>
      </c>
      <c r="C1318" s="87">
        <f>IF(biasa1[[#This Row],[BARU]]="",biasa1[[#This Row],[JUMLAH AWAL]],biasa1[[#This Row],[BARU]])</f>
        <v>2</v>
      </c>
      <c r="D1318" s="87" t="s">
        <v>790</v>
      </c>
      <c r="E1318" s="87">
        <v>2</v>
      </c>
      <c r="F1318" s="87"/>
      <c r="G13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8" s="90"/>
      <c r="I13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8" s="91">
        <f>LOOKUP(ROW(K1318)-ROWS($K$1:$K$3),biasa1[NO])</f>
        <v>1315</v>
      </c>
      <c r="L1318" s="77" t="str">
        <f>LOOKUP(biasa2[[#This Row],[NO]],biasa1[NO],biasa1[NAMA])</f>
        <v>Map file Ret 1801-2</v>
      </c>
      <c r="M1318" s="91">
        <f>LOOKUP(biasa2[[#This Row],[NO]],biasa1[NO],biasa1[JUMLAH])</f>
        <v>3</v>
      </c>
      <c r="N1318" s="91" t="str">
        <f>LOOKUP(biasa2[[#This Row],[NO]],biasa1[NO],biasa1[SATUAN])</f>
        <v>960 pc</v>
      </c>
    </row>
    <row r="1319" spans="1:14" ht="20.100000000000001" customHeight="1">
      <c r="A1319" s="87">
        <f>IF(biasa1[[#This Row],[JUMLAH]]&gt;0,COUNT(A$3:$A1318)+1,"")</f>
        <v>1295</v>
      </c>
      <c r="B1319" s="88" t="s">
        <v>1309</v>
      </c>
      <c r="C1319" s="87">
        <f>IF(biasa1[[#This Row],[BARU]]="",biasa1[[#This Row],[JUMLAH AWAL]],biasa1[[#This Row],[BARU]])</f>
        <v>2</v>
      </c>
      <c r="D1319" s="87" t="s">
        <v>51</v>
      </c>
      <c r="E1319" s="87">
        <v>2</v>
      </c>
      <c r="F1319" s="87"/>
      <c r="G13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9" s="90"/>
      <c r="I13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9" s="91">
        <f>LOOKUP(ROW(K1319)-ROWS($K$1:$K$3),biasa1[NO])</f>
        <v>1316</v>
      </c>
      <c r="L1319" s="77" t="str">
        <f>LOOKUP(biasa2[[#This Row],[NO]],biasa1[NO],biasa1[NAMA])</f>
        <v>Map file Ret 1801-3</v>
      </c>
      <c r="M1319" s="91">
        <f>LOOKUP(biasa2[[#This Row],[NO]],biasa1[NO],biasa1[JUMLAH])</f>
        <v>8</v>
      </c>
      <c r="N1319" s="91" t="str">
        <f>LOOKUP(biasa2[[#This Row],[NO]],biasa1[NO],biasa1[SATUAN])</f>
        <v>720 pc</v>
      </c>
    </row>
    <row r="1320" spans="1:14" ht="20.100000000000001" customHeight="1">
      <c r="A1320" s="87">
        <f>IF(biasa1[[#This Row],[JUMLAH]]&gt;0,COUNT(A$3:$A1319)+1,"")</f>
        <v>1296</v>
      </c>
      <c r="B1320" s="88" t="s">
        <v>2715</v>
      </c>
      <c r="C1320" s="87">
        <f>IF(biasa1[[#This Row],[BARU]]="",biasa1[[#This Row],[JUMLAH AWAL]],biasa1[[#This Row],[BARU]])</f>
        <v>1</v>
      </c>
      <c r="D1320" s="87" t="s">
        <v>221</v>
      </c>
      <c r="E1320" s="87">
        <v>1</v>
      </c>
      <c r="F1320" s="87"/>
      <c r="G13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0" s="90"/>
      <c r="I13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0" s="91">
        <f>LOOKUP(ROW(K1320)-ROWS($K$1:$K$3),biasa1[NO])</f>
        <v>1317</v>
      </c>
      <c r="L1320" s="77" t="str">
        <f>LOOKUP(biasa2[[#This Row],[NO]],biasa1[NO],biasa1[NAMA])</f>
        <v>Map file Ret 1801-4</v>
      </c>
      <c r="M1320" s="91">
        <f>LOOKUP(biasa2[[#This Row],[NO]],biasa1[NO],biasa1[JUMLAH])</f>
        <v>6</v>
      </c>
      <c r="N1320" s="91" t="str">
        <f>LOOKUP(biasa2[[#This Row],[NO]],biasa1[NO],biasa1[SATUAN])</f>
        <v>600 pc</v>
      </c>
    </row>
    <row r="1321" spans="1:14" ht="20.100000000000001" customHeight="1">
      <c r="A1321" s="87">
        <f>IF(biasa1[[#This Row],[JUMLAH]]&gt;0,COUNT(A$3:$A1320)+1,"")</f>
        <v>1297</v>
      </c>
      <c r="B1321" s="88" t="s">
        <v>1310</v>
      </c>
      <c r="C1321" s="87">
        <f>IF(biasa1[[#This Row],[BARU]]="",biasa1[[#This Row],[JUMLAH AWAL]],biasa1[[#This Row],[BARU]])</f>
        <v>2</v>
      </c>
      <c r="D1321" s="87" t="s">
        <v>221</v>
      </c>
      <c r="E1321" s="87">
        <v>2</v>
      </c>
      <c r="F1321" s="87"/>
      <c r="G13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1" s="90"/>
      <c r="I13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1" s="91">
        <f>LOOKUP(ROW(K1321)-ROWS($K$1:$K$3),biasa1[NO])</f>
        <v>1318</v>
      </c>
      <c r="L1321" s="77" t="str">
        <f>LOOKUP(biasa2[[#This Row],[NO]],biasa1[NO],biasa1[NAMA])</f>
        <v>Map file Ret 1801-5 B4</v>
      </c>
      <c r="M1321" s="91">
        <f>LOOKUP(biasa2[[#This Row],[NO]],biasa1[NO],biasa1[JUMLAH])</f>
        <v>4</v>
      </c>
      <c r="N1321" s="91">
        <f>LOOKUP(biasa2[[#This Row],[NO]],biasa1[NO],biasa1[SATUAN])</f>
        <v>480</v>
      </c>
    </row>
    <row r="1322" spans="1:14" ht="20.100000000000001" customHeight="1">
      <c r="A1322" s="87">
        <f>IF(biasa1[[#This Row],[JUMLAH]]&gt;0,COUNT(A$3:$A1321)+1,"")</f>
        <v>1298</v>
      </c>
      <c r="B1322" s="88" t="s">
        <v>1311</v>
      </c>
      <c r="C1322" s="87">
        <f>IF(biasa1[[#This Row],[BARU]]="",biasa1[[#This Row],[JUMLAH AWAL]],biasa1[[#This Row],[BARU]])</f>
        <v>7</v>
      </c>
      <c r="D1322" s="87" t="s">
        <v>221</v>
      </c>
      <c r="E1322" s="87">
        <v>7</v>
      </c>
      <c r="F1322" s="87"/>
      <c r="G13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2" s="90"/>
      <c r="I13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2" s="91">
        <f>LOOKUP(ROW(K1322)-ROWS($K$1:$K$3),biasa1[NO])</f>
        <v>1319</v>
      </c>
      <c r="L1322" s="77" t="str">
        <f>LOOKUP(biasa2[[#This Row],[NO]],biasa1[NO],biasa1[NAMA])</f>
        <v>Map file Ret 1802-1 A6</v>
      </c>
      <c r="M1322" s="91">
        <f>LOOKUP(biasa2[[#This Row],[NO]],biasa1[NO],biasa1[JUMLAH])</f>
        <v>3</v>
      </c>
      <c r="N1322" s="91" t="str">
        <f>LOOKUP(biasa2[[#This Row],[NO]],biasa1[NO],biasa1[SATUAN])</f>
        <v>1800 pc</v>
      </c>
    </row>
    <row r="1323" spans="1:14" ht="20.100000000000001" customHeight="1">
      <c r="A1323" s="87">
        <f>IF(biasa1[[#This Row],[JUMLAH]]&gt;0,COUNT(A$3:$A1322)+1,"")</f>
        <v>1299</v>
      </c>
      <c r="B1323" s="88" t="s">
        <v>1312</v>
      </c>
      <c r="C1323" s="87">
        <f>IF(biasa1[[#This Row],[BARU]]="",biasa1[[#This Row],[JUMLAH AWAL]],biasa1[[#This Row],[BARU]])</f>
        <v>1</v>
      </c>
      <c r="D1323" s="87" t="s">
        <v>221</v>
      </c>
      <c r="E1323" s="87">
        <v>1</v>
      </c>
      <c r="F1323" s="87"/>
      <c r="G13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3" s="90"/>
      <c r="I13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3" s="91">
        <f>LOOKUP(ROW(K1323)-ROWS($K$1:$K$3),biasa1[NO])</f>
        <v>1320</v>
      </c>
      <c r="L1323" s="77" t="str">
        <f>LOOKUP(biasa2[[#This Row],[NO]],biasa1[NO],biasa1[NAMA])</f>
        <v>Map file Ret 1802-2 A5</v>
      </c>
      <c r="M1323" s="91">
        <f>LOOKUP(biasa2[[#This Row],[NO]],biasa1[NO],biasa1[JUMLAH])</f>
        <v>3</v>
      </c>
      <c r="N1323" s="91" t="str">
        <f>LOOKUP(biasa2[[#This Row],[NO]],biasa1[NO],biasa1[SATUAN])</f>
        <v>960 pc</v>
      </c>
    </row>
    <row r="1324" spans="1:14" ht="20.100000000000001" customHeight="1">
      <c r="A1324" s="87">
        <f>IF(biasa1[[#This Row],[JUMLAH]]&gt;0,COUNT(A$3:$A1323)+1,"")</f>
        <v>1300</v>
      </c>
      <c r="B1324" s="88" t="s">
        <v>1313</v>
      </c>
      <c r="C1324" s="87">
        <f>IF(biasa1[[#This Row],[BARU]]="",biasa1[[#This Row],[JUMLAH AWAL]],biasa1[[#This Row],[BARU]])</f>
        <v>3</v>
      </c>
      <c r="D1324" s="87" t="s">
        <v>76</v>
      </c>
      <c r="E1324" s="87">
        <v>3</v>
      </c>
      <c r="F1324" s="87"/>
      <c r="G13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4" s="90"/>
      <c r="I13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4" s="91">
        <f>LOOKUP(ROW(K1324)-ROWS($K$1:$K$3),biasa1[NO])</f>
        <v>1321</v>
      </c>
      <c r="L1324" s="77" t="str">
        <f>LOOKUP(biasa2[[#This Row],[NO]],biasa1[NO],biasa1[NAMA])</f>
        <v>Map file Ret 1802-3 B5</v>
      </c>
      <c r="M1324" s="91">
        <f>LOOKUP(biasa2[[#This Row],[NO]],biasa1[NO],biasa1[JUMLAH])</f>
        <v>6</v>
      </c>
      <c r="N1324" s="91">
        <f>LOOKUP(biasa2[[#This Row],[NO]],biasa1[NO],biasa1[SATUAN])</f>
        <v>720</v>
      </c>
    </row>
    <row r="1325" spans="1:14" ht="20.100000000000001" customHeight="1">
      <c r="A1325" s="87">
        <f>IF(biasa1[[#This Row],[JUMLAH]]&gt;0,COUNT(A$3:$A1324)+1,"")</f>
        <v>1301</v>
      </c>
      <c r="B1325" s="88" t="s">
        <v>1314</v>
      </c>
      <c r="C1325" s="87">
        <f>IF(biasa1[[#This Row],[BARU]]="",biasa1[[#This Row],[JUMLAH AWAL]],biasa1[[#This Row],[BARU]])</f>
        <v>4</v>
      </c>
      <c r="D1325" s="87" t="s">
        <v>27</v>
      </c>
      <c r="E1325" s="87">
        <v>4</v>
      </c>
      <c r="F1325" s="87"/>
      <c r="G13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5" s="90"/>
      <c r="I13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5" s="91">
        <f>LOOKUP(ROW(K1325)-ROWS($K$1:$K$3),biasa1[NO])</f>
        <v>1322</v>
      </c>
      <c r="L1325" s="77" t="str">
        <f>LOOKUP(biasa2[[#This Row],[NO]],biasa1[NO],biasa1[NAMA])</f>
        <v>Map file Ret 1803-1 A6</v>
      </c>
      <c r="M1325" s="91">
        <f>LOOKUP(biasa2[[#This Row],[NO]],biasa1[NO],biasa1[JUMLAH])</f>
        <v>2</v>
      </c>
      <c r="N1325" s="91">
        <f>LOOKUP(biasa2[[#This Row],[NO]],biasa1[NO],biasa1[SATUAN])</f>
        <v>1800</v>
      </c>
    </row>
    <row r="1326" spans="1:14" ht="20.100000000000001" customHeight="1">
      <c r="A1326" s="87">
        <f>IF(biasa1[[#This Row],[JUMLAH]]&gt;0,COUNT(A$3:$A1325)+1,"")</f>
        <v>1302</v>
      </c>
      <c r="B1326" s="88" t="s">
        <v>1315</v>
      </c>
      <c r="C1326" s="87">
        <f>IF(biasa1[[#This Row],[BARU]]="",biasa1[[#This Row],[JUMLAH AWAL]],biasa1[[#This Row],[BARU]])</f>
        <v>3</v>
      </c>
      <c r="D1326" s="87" t="s">
        <v>27</v>
      </c>
      <c r="E1326" s="87">
        <v>3</v>
      </c>
      <c r="F1326" s="87"/>
      <c r="G13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6" s="90"/>
      <c r="I13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6" s="91">
        <f>LOOKUP(ROW(K1326)-ROWS($K$1:$K$3),biasa1[NO])</f>
        <v>1323</v>
      </c>
      <c r="L1326" s="77" t="str">
        <f>LOOKUP(biasa2[[#This Row],[NO]],biasa1[NO],biasa1[NAMA])</f>
        <v>Map file Ret 1803-3 B5</v>
      </c>
      <c r="M1326" s="91">
        <f>LOOKUP(biasa2[[#This Row],[NO]],biasa1[NO],biasa1[JUMLAH])</f>
        <v>3</v>
      </c>
      <c r="N1326" s="91" t="str">
        <f>LOOKUP(biasa2[[#This Row],[NO]],biasa1[NO],biasa1[SATUAN])</f>
        <v>720 pc</v>
      </c>
    </row>
    <row r="1327" spans="1:14" ht="20.100000000000001" customHeight="1">
      <c r="A1327" s="87">
        <f>IF(biasa1[[#This Row],[JUMLAH]]&gt;0,COUNT(A$3:$A1326)+1,"")</f>
        <v>1303</v>
      </c>
      <c r="B1327" s="88" t="s">
        <v>1316</v>
      </c>
      <c r="C1327" s="87">
        <f>IF(biasa1[[#This Row],[BARU]]="",biasa1[[#This Row],[JUMLAH AWAL]],biasa1[[#This Row],[BARU]])</f>
        <v>4</v>
      </c>
      <c r="D1327" s="87" t="s">
        <v>1317</v>
      </c>
      <c r="E1327" s="87">
        <v>4</v>
      </c>
      <c r="F1327" s="87"/>
      <c r="G13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7" s="90"/>
      <c r="I13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7" s="91">
        <f>LOOKUP(ROW(K1327)-ROWS($K$1:$K$3),biasa1[NO])</f>
        <v>1324</v>
      </c>
      <c r="L1327" s="77" t="str">
        <f>LOOKUP(biasa2[[#This Row],[NO]],biasa1[NO],biasa1[NAMA])</f>
        <v>Map file Ret 1804-1 A6</v>
      </c>
      <c r="M1327" s="91">
        <f>LOOKUP(biasa2[[#This Row],[NO]],biasa1[NO],biasa1[JUMLAH])</f>
        <v>3</v>
      </c>
      <c r="N1327" s="91" t="str">
        <f>LOOKUP(biasa2[[#This Row],[NO]],biasa1[NO],biasa1[SATUAN])</f>
        <v>800 pc</v>
      </c>
    </row>
    <row r="1328" spans="1:14" ht="20.100000000000001" customHeight="1">
      <c r="A1328" s="87">
        <f>IF(biasa1[[#This Row],[JUMLAH]]&gt;0,COUNT(A$3:$A1327)+1,"")</f>
        <v>1304</v>
      </c>
      <c r="B1328" s="88" t="s">
        <v>1318</v>
      </c>
      <c r="C1328" s="87">
        <f>IF(biasa1[[#This Row],[BARU]]="",biasa1[[#This Row],[JUMLAH AWAL]],biasa1[[#This Row],[BARU]])</f>
        <v>22</v>
      </c>
      <c r="D1328" s="87" t="s">
        <v>27</v>
      </c>
      <c r="E1328" s="87">
        <v>22</v>
      </c>
      <c r="F1328" s="87"/>
      <c r="G13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8" s="90"/>
      <c r="I13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8" s="91">
        <f>LOOKUP(ROW(K1328)-ROWS($K$1:$K$3),biasa1[NO])</f>
        <v>1325</v>
      </c>
      <c r="L1328" s="77" t="str">
        <f>LOOKUP(biasa2[[#This Row],[NO]],biasa1[NO],biasa1[NAMA])</f>
        <v>Map file Ret 1804-2 A5</v>
      </c>
      <c r="M1328" s="91">
        <f>LOOKUP(biasa2[[#This Row],[NO]],biasa1[NO],biasa1[JUMLAH])</f>
        <v>1</v>
      </c>
      <c r="N1328" s="91" t="str">
        <f>LOOKUP(biasa2[[#This Row],[NO]],biasa1[NO],biasa1[SATUAN])</f>
        <v>960 pc</v>
      </c>
    </row>
    <row r="1329" spans="1:14" ht="20.100000000000001" customHeight="1">
      <c r="A1329" s="87">
        <f>IF(biasa1[[#This Row],[JUMLAH]]&gt;0,COUNT(A$3:$A1328)+1,"")</f>
        <v>1305</v>
      </c>
      <c r="B1329" s="88" t="s">
        <v>1319</v>
      </c>
      <c r="C1329" s="87">
        <f>IF(biasa1[[#This Row],[BARU]]="",biasa1[[#This Row],[JUMLAH AWAL]],biasa1[[#This Row],[BARU]])</f>
        <v>14</v>
      </c>
      <c r="D1329" s="87" t="s">
        <v>27</v>
      </c>
      <c r="E1329" s="87">
        <v>14</v>
      </c>
      <c r="F1329" s="87"/>
      <c r="G13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9" s="90"/>
      <c r="I13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9" s="91">
        <f>LOOKUP(ROW(K1329)-ROWS($K$1:$K$3),biasa1[NO])</f>
        <v>1326</v>
      </c>
      <c r="L1329" s="77" t="str">
        <f>LOOKUP(biasa2[[#This Row],[NO]],biasa1[NO],biasa1[NAMA])</f>
        <v>Map file Ret 1804-3 B5</v>
      </c>
      <c r="M1329" s="91">
        <f>LOOKUP(biasa2[[#This Row],[NO]],biasa1[NO],biasa1[JUMLAH])</f>
        <v>3</v>
      </c>
      <c r="N1329" s="91" t="str">
        <f>LOOKUP(biasa2[[#This Row],[NO]],biasa1[NO],biasa1[SATUAN])</f>
        <v>720 pc</v>
      </c>
    </row>
    <row r="1330" spans="1:14" ht="20.100000000000001" customHeight="1">
      <c r="A1330" s="87">
        <f>IF(biasa1[[#This Row],[JUMLAH]]&gt;0,COUNT(A$3:$A1329)+1,"")</f>
        <v>1306</v>
      </c>
      <c r="B1330" s="88" t="s">
        <v>1320</v>
      </c>
      <c r="C1330" s="87">
        <f>IF(biasa1[[#This Row],[BARU]]="",biasa1[[#This Row],[JUMLAH AWAL]],biasa1[[#This Row],[BARU]])</f>
        <v>13</v>
      </c>
      <c r="D1330" s="87" t="s">
        <v>27</v>
      </c>
      <c r="E1330" s="87">
        <v>13</v>
      </c>
      <c r="F1330" s="87"/>
      <c r="G13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0" s="90"/>
      <c r="I13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0" s="91">
        <f>LOOKUP(ROW(K1330)-ROWS($K$1:$K$3),biasa1[NO])</f>
        <v>1327</v>
      </c>
      <c r="L1330" s="77" t="str">
        <f>LOOKUP(biasa2[[#This Row],[NO]],biasa1[NO],biasa1[NAMA])</f>
        <v>Map file Ret B A5(M)</v>
      </c>
      <c r="M1330" s="91">
        <f>LOOKUP(biasa2[[#This Row],[NO]],biasa1[NO],biasa1[JUMLAH])</f>
        <v>1</v>
      </c>
      <c r="N1330" s="91" t="str">
        <f>LOOKUP(biasa2[[#This Row],[NO]],biasa1[NO],biasa1[SATUAN])</f>
        <v>80 ls</v>
      </c>
    </row>
    <row r="1331" spans="1:14" ht="20.100000000000001" customHeight="1">
      <c r="A1331" s="87">
        <f>IF(biasa1[[#This Row],[JUMLAH]]&gt;0,COUNT(A$3:$A1330)+1,"")</f>
        <v>1307</v>
      </c>
      <c r="B1331" s="88" t="s">
        <v>1321</v>
      </c>
      <c r="C1331" s="87">
        <f>IF(biasa1[[#This Row],[BARU]]="",biasa1[[#This Row],[JUMLAH AWAL]],biasa1[[#This Row],[BARU]])</f>
        <v>12</v>
      </c>
      <c r="D1331" s="87" t="s">
        <v>1322</v>
      </c>
      <c r="E1331" s="87">
        <v>12</v>
      </c>
      <c r="F1331" s="87"/>
      <c r="G13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1" s="90"/>
      <c r="I13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1" s="91">
        <f>LOOKUP(ROW(K1331)-ROWS($K$1:$K$3),biasa1[NO])</f>
        <v>1328</v>
      </c>
      <c r="L1331" s="77" t="str">
        <f>LOOKUP(biasa2[[#This Row],[NO]],biasa1[NO],biasa1[NAMA])</f>
        <v>Map file Ret B A6(K)</v>
      </c>
      <c r="M1331" s="91">
        <f>LOOKUP(biasa2[[#This Row],[NO]],biasa1[NO],biasa1[JUMLAH])</f>
        <v>3</v>
      </c>
      <c r="N1331" s="91" t="str">
        <f>LOOKUP(biasa2[[#This Row],[NO]],biasa1[NO],biasa1[SATUAN])</f>
        <v>100 ls</v>
      </c>
    </row>
    <row r="1332" spans="1:14" ht="20.100000000000001" customHeight="1">
      <c r="A1332" s="87">
        <f>IF(biasa1[[#This Row],[JUMLAH]]&gt;0,COUNT(A$3:$A1331)+1,"")</f>
        <v>1308</v>
      </c>
      <c r="B1332" s="88" t="s">
        <v>1323</v>
      </c>
      <c r="C1332" s="87">
        <f>IF(biasa1[[#This Row],[BARU]]="",biasa1[[#This Row],[JUMLAH AWAL]],biasa1[[#This Row],[BARU]])</f>
        <v>3</v>
      </c>
      <c r="D1332" s="87" t="s">
        <v>3</v>
      </c>
      <c r="E1332" s="87">
        <v>3</v>
      </c>
      <c r="F1332" s="87"/>
      <c r="G13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2" s="90"/>
      <c r="I13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2" s="91">
        <f>LOOKUP(ROW(K1332)-ROWS($K$1:$K$3),biasa1[NO])</f>
        <v>1329</v>
      </c>
      <c r="L1332" s="77" t="str">
        <f>LOOKUP(biasa2[[#This Row],[NO]],biasa1[NO],biasa1[NAMA])</f>
        <v>Map file Ret B B5(B)</v>
      </c>
      <c r="M1332" s="91">
        <f>LOOKUP(biasa2[[#This Row],[NO]],biasa1[NO],biasa1[JUMLAH])</f>
        <v>1</v>
      </c>
      <c r="N1332" s="91" t="str">
        <f>LOOKUP(biasa2[[#This Row],[NO]],biasa1[NO],biasa1[SATUAN])</f>
        <v>59 ls</v>
      </c>
    </row>
    <row r="1333" spans="1:14" ht="20.100000000000001" customHeight="1">
      <c r="A1333" s="87">
        <f>IF(biasa1[[#This Row],[JUMLAH]]&gt;0,COUNT(A$3:$A1332)+1,"")</f>
        <v>1309</v>
      </c>
      <c r="B1333" s="88" t="s">
        <v>1324</v>
      </c>
      <c r="C1333" s="87">
        <f>IF(biasa1[[#This Row],[BARU]]="",biasa1[[#This Row],[JUMLAH AWAL]],biasa1[[#This Row],[BARU]])</f>
        <v>2</v>
      </c>
      <c r="D1333" s="87" t="s">
        <v>76</v>
      </c>
      <c r="E1333" s="87">
        <v>2</v>
      </c>
      <c r="F1333" s="87"/>
      <c r="G13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3" s="90"/>
      <c r="I13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3" s="91">
        <f>LOOKUP(ROW(K1333)-ROWS($K$1:$K$3),biasa1[NO])</f>
        <v>1330</v>
      </c>
      <c r="L1333" s="77" t="str">
        <f>LOOKUP(biasa2[[#This Row],[NO]],biasa1[NO],biasa1[NAMA])</f>
        <v>Map file Ret B B5(B)</v>
      </c>
      <c r="M1333" s="91">
        <f>LOOKUP(biasa2[[#This Row],[NO]],biasa1[NO],biasa1[JUMLAH])</f>
        <v>2</v>
      </c>
      <c r="N1333" s="91" t="str">
        <f>LOOKUP(biasa2[[#This Row],[NO]],biasa1[NO],biasa1[SATUAN])</f>
        <v>60 ls</v>
      </c>
    </row>
    <row r="1334" spans="1:14" ht="20.100000000000001" customHeight="1">
      <c r="A1334" s="87">
        <f>IF(biasa1[[#This Row],[JUMLAH]]&gt;0,COUNT(A$3:$A1333)+1,"")</f>
        <v>1310</v>
      </c>
      <c r="B1334" s="88" t="s">
        <v>1325</v>
      </c>
      <c r="C1334" s="87">
        <f>IF(biasa1[[#This Row],[BARU]]="",biasa1[[#This Row],[JUMLAH AWAL]],biasa1[[#This Row],[BARU]])</f>
        <v>3</v>
      </c>
      <c r="D1334" s="87" t="s">
        <v>248</v>
      </c>
      <c r="E1334" s="87">
        <v>3</v>
      </c>
      <c r="F1334" s="87"/>
      <c r="G13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4" s="90"/>
      <c r="I13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4" s="91">
        <f>LOOKUP(ROW(K1334)-ROWS($K$1:$K$3),biasa1[NO])</f>
        <v>1331</v>
      </c>
      <c r="L1334" s="77" t="str">
        <f>LOOKUP(biasa2[[#This Row],[NO]],biasa1[NO],biasa1[NAMA])</f>
        <v>Map file Ret V2 A5 (M)</v>
      </c>
      <c r="M1334" s="91">
        <f>LOOKUP(biasa2[[#This Row],[NO]],biasa1[NO],biasa1[JUMLAH])</f>
        <v>4</v>
      </c>
      <c r="N1334" s="91" t="str">
        <f>LOOKUP(biasa2[[#This Row],[NO]],biasa1[NO],biasa1[SATUAN])</f>
        <v>80 ls</v>
      </c>
    </row>
    <row r="1335" spans="1:14" ht="20.100000000000001" customHeight="1">
      <c r="A1335" s="87">
        <f>IF(biasa1[[#This Row],[JUMLAH]]&gt;0,COUNT(A$3:$A1334)+1,"")</f>
        <v>1311</v>
      </c>
      <c r="B1335" s="88" t="s">
        <v>1326</v>
      </c>
      <c r="C1335" s="87">
        <f>IF(biasa1[[#This Row],[BARU]]="",biasa1[[#This Row],[JUMLAH AWAL]],biasa1[[#This Row],[BARU]])</f>
        <v>12</v>
      </c>
      <c r="D1335" s="87" t="s">
        <v>27</v>
      </c>
      <c r="E1335" s="87">
        <v>12</v>
      </c>
      <c r="F1335" s="87"/>
      <c r="G13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5" s="90"/>
      <c r="I13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5" s="91">
        <f>LOOKUP(ROW(K1335)-ROWS($K$1:$K$3),biasa1[NO])</f>
        <v>1332</v>
      </c>
      <c r="L1335" s="77" t="str">
        <f>LOOKUP(biasa2[[#This Row],[NO]],biasa1[NO],biasa1[NAMA])</f>
        <v>Map file Ret V2 A6(K)</v>
      </c>
      <c r="M1335" s="91">
        <f>LOOKUP(biasa2[[#This Row],[NO]],biasa1[NO],biasa1[JUMLAH])</f>
        <v>3</v>
      </c>
      <c r="N1335" s="91" t="str">
        <f>LOOKUP(biasa2[[#This Row],[NO]],biasa1[NO],biasa1[SATUAN])</f>
        <v>100 ls</v>
      </c>
    </row>
    <row r="1336" spans="1:14" ht="20.100000000000001" customHeight="1">
      <c r="A1336" s="87">
        <f>IF(biasa1[[#This Row],[JUMLAH]]&gt;0,COUNT(A$3:$A1335)+1,"")</f>
        <v>1312</v>
      </c>
      <c r="B1336" s="88" t="s">
        <v>2716</v>
      </c>
      <c r="C1336" s="87">
        <f>IF(biasa1[[#This Row],[BARU]]="",biasa1[[#This Row],[JUMLAH AWAL]],biasa1[[#This Row],[BARU]])</f>
        <v>2</v>
      </c>
      <c r="D1336" s="87" t="s">
        <v>40</v>
      </c>
      <c r="E1336" s="87">
        <v>2</v>
      </c>
      <c r="F1336" s="87"/>
      <c r="G13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6" s="90"/>
      <c r="I13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6" s="91">
        <f>LOOKUP(ROW(K1336)-ROWS($K$1:$K$3),biasa1[NO])</f>
        <v>1333</v>
      </c>
      <c r="L1336" s="77" t="str">
        <f>LOOKUP(biasa2[[#This Row],[NO]],biasa1[NO],biasa1[NAMA])</f>
        <v>Map file Ret V2 B5 (B)</v>
      </c>
      <c r="M1336" s="91">
        <f>LOOKUP(biasa2[[#This Row],[NO]],biasa1[NO],biasa1[JUMLAH])</f>
        <v>1</v>
      </c>
      <c r="N1336" s="91" t="str">
        <f>LOOKUP(biasa2[[#This Row],[NO]],biasa1[NO],biasa1[SATUAN])</f>
        <v>59 ls</v>
      </c>
    </row>
    <row r="1337" spans="1:14" ht="20.100000000000001" customHeight="1">
      <c r="A1337" s="87">
        <f>IF(biasa1[[#This Row],[JUMLAH]]&gt;0,COUNT(A$3:$A1336)+1,"")</f>
        <v>1313</v>
      </c>
      <c r="B1337" s="88" t="s">
        <v>1327</v>
      </c>
      <c r="C1337" s="87">
        <f>IF(biasa1[[#This Row],[BARU]]="",biasa1[[#This Row],[JUMLAH AWAL]],biasa1[[#This Row],[BARU]])</f>
        <v>5</v>
      </c>
      <c r="D1337" s="87" t="s">
        <v>184</v>
      </c>
      <c r="E1337" s="87">
        <v>5</v>
      </c>
      <c r="F1337" s="87"/>
      <c r="G13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7" s="90"/>
      <c r="I13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7" s="91">
        <f>LOOKUP(ROW(K1337)-ROWS($K$1:$K$3),biasa1[NO])</f>
        <v>1334</v>
      </c>
      <c r="L1337" s="77" t="str">
        <f>LOOKUP(biasa2[[#This Row],[NO]],biasa1[NO],biasa1[NAMA])</f>
        <v>Map file Ret V2 B5 (B)</v>
      </c>
      <c r="M1337" s="91">
        <f>LOOKUP(biasa2[[#This Row],[NO]],biasa1[NO],biasa1[JUMLAH])</f>
        <v>3</v>
      </c>
      <c r="N1337" s="91" t="str">
        <f>LOOKUP(biasa2[[#This Row],[NO]],biasa1[NO],biasa1[SATUAN])</f>
        <v>60 ls</v>
      </c>
    </row>
    <row r="1338" spans="1:14" ht="20.100000000000001" customHeight="1">
      <c r="A1338" s="87">
        <f>IF(biasa1[[#This Row],[JUMLAH]]&gt;0,COUNT(A$3:$A1337)+1,"")</f>
        <v>1314</v>
      </c>
      <c r="B1338" s="88" t="s">
        <v>1328</v>
      </c>
      <c r="C1338" s="87">
        <f>IF(biasa1[[#This Row],[BARU]]="",biasa1[[#This Row],[JUMLAH AWAL]],biasa1[[#This Row],[BARU]])</f>
        <v>5</v>
      </c>
      <c r="D1338" s="87" t="s">
        <v>1033</v>
      </c>
      <c r="E1338" s="87">
        <v>5</v>
      </c>
      <c r="F1338" s="87"/>
      <c r="G13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8" s="90"/>
      <c r="I13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8" s="91">
        <f>LOOKUP(ROW(K1338)-ROWS($K$1:$K$3),biasa1[NO])</f>
        <v>1335</v>
      </c>
      <c r="L1338" s="77" t="str">
        <f>LOOKUP(biasa2[[#This Row],[NO]],biasa1[NO],biasa1[NAMA])</f>
        <v>Map FR Zipper Frozen</v>
      </c>
      <c r="M1338" s="91">
        <f>LOOKUP(biasa2[[#This Row],[NO]],biasa1[NO],biasa1[JUMLAH])</f>
        <v>2</v>
      </c>
      <c r="N1338" s="91" t="str">
        <f>LOOKUP(biasa2[[#This Row],[NO]],biasa1[NO],biasa1[SATUAN])</f>
        <v>240 pc</v>
      </c>
    </row>
    <row r="1339" spans="1:14" ht="20.100000000000001" customHeight="1">
      <c r="A1339" s="87">
        <f>IF(biasa1[[#This Row],[JUMLAH]]&gt;0,COUNT(A$3:$A1338)+1,"")</f>
        <v>1315</v>
      </c>
      <c r="B1339" s="88" t="s">
        <v>1329</v>
      </c>
      <c r="C1339" s="87">
        <f>IF(biasa1[[#This Row],[BARU]]="",biasa1[[#This Row],[JUMLAH AWAL]],biasa1[[#This Row],[BARU]])</f>
        <v>3</v>
      </c>
      <c r="D1339" s="87" t="s">
        <v>184</v>
      </c>
      <c r="E1339" s="87">
        <v>3</v>
      </c>
      <c r="F1339" s="87"/>
      <c r="G13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9" s="90"/>
      <c r="I13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9" s="91">
        <f>LOOKUP(ROW(K1339)-ROWS($K$1:$K$3),biasa1[NO])</f>
        <v>1336</v>
      </c>
      <c r="L1339" s="77" t="str">
        <f>LOOKUP(biasa2[[#This Row],[NO]],biasa1[NO],biasa1[NAMA])</f>
        <v>Map gagang kcg 2 batik nariko Hj(2) M(1) B(1) Coklat (1)</v>
      </c>
      <c r="M1339" s="91">
        <f>LOOKUP(biasa2[[#This Row],[NO]],biasa1[NO],biasa1[JUMLAH])</f>
        <v>5</v>
      </c>
      <c r="N1339" s="91">
        <f>LOOKUP(biasa2[[#This Row],[NO]],biasa1[NO],biasa1[SATUAN])</f>
        <v>240</v>
      </c>
    </row>
    <row r="1340" spans="1:14" ht="20.100000000000001" customHeight="1">
      <c r="A1340" s="87">
        <f>IF(biasa1[[#This Row],[JUMLAH]]&gt;0,COUNT(A$3:$A1339)+1,"")</f>
        <v>1316</v>
      </c>
      <c r="B1340" s="88" t="s">
        <v>1330</v>
      </c>
      <c r="C1340" s="87">
        <f>IF(biasa1[[#This Row],[BARU]]="",biasa1[[#This Row],[JUMLAH AWAL]],biasa1[[#This Row],[BARU]])</f>
        <v>8</v>
      </c>
      <c r="D1340" s="87" t="s">
        <v>802</v>
      </c>
      <c r="E1340" s="87">
        <v>8</v>
      </c>
      <c r="F1340" s="87"/>
      <c r="G13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0" s="90"/>
      <c r="I13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0" s="91">
        <f>LOOKUP(ROW(K1340)-ROWS($K$1:$K$3),biasa1[NO])</f>
        <v>1337</v>
      </c>
      <c r="L1340" s="77" t="str">
        <f>LOOKUP(biasa2[[#This Row],[NO]],biasa1[NO],biasa1[NAMA])</f>
        <v>Map Hand Bag DB 201</v>
      </c>
      <c r="M1340" s="91">
        <f>LOOKUP(biasa2[[#This Row],[NO]],biasa1[NO],biasa1[JUMLAH])</f>
        <v>5</v>
      </c>
      <c r="N1340" s="91" t="str">
        <f>LOOKUP(biasa2[[#This Row],[NO]],biasa1[NO],biasa1[SATUAN])</f>
        <v>600 pc</v>
      </c>
    </row>
    <row r="1341" spans="1:14" ht="20.100000000000001" customHeight="1">
      <c r="A1341" s="87">
        <f>IF(biasa1[[#This Row],[JUMLAH]]&gt;0,COUNT(A$3:$A1340)+1,"")</f>
        <v>1317</v>
      </c>
      <c r="B1341" s="88" t="s">
        <v>1331</v>
      </c>
      <c r="C1341" s="87">
        <f>IF(biasa1[[#This Row],[BARU]]="",biasa1[[#This Row],[JUMLAH AWAL]],biasa1[[#This Row],[BARU]])</f>
        <v>6</v>
      </c>
      <c r="D1341" s="87" t="s">
        <v>93</v>
      </c>
      <c r="E1341" s="87">
        <v>6</v>
      </c>
      <c r="F1341" s="87"/>
      <c r="G13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1" s="90"/>
      <c r="I13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1" s="91">
        <f>LOOKUP(ROW(K1341)-ROWS($K$1:$K$3),biasa1[NO])</f>
        <v>1338</v>
      </c>
      <c r="L1341" s="77" t="str">
        <f>LOOKUP(biasa2[[#This Row],[NO]],biasa1[NO],biasa1[NAMA])</f>
        <v>Map Harmonica batik 3603</v>
      </c>
      <c r="M1341" s="91">
        <f>LOOKUP(biasa2[[#This Row],[NO]],biasa1[NO],biasa1[JUMLAH])</f>
        <v>1</v>
      </c>
      <c r="N1341" s="91" t="str">
        <f>LOOKUP(biasa2[[#This Row],[NO]],biasa1[NO],biasa1[SATUAN])</f>
        <v>120 pc</v>
      </c>
    </row>
    <row r="1342" spans="1:14" ht="20.100000000000001" customHeight="1">
      <c r="A1342" s="87">
        <f>IF(biasa1[[#This Row],[JUMLAH]]&gt;0,COUNT(A$3:$A1341)+1,"")</f>
        <v>1318</v>
      </c>
      <c r="B1342" s="88" t="s">
        <v>1332</v>
      </c>
      <c r="C1342" s="87">
        <f>IF(biasa1[[#This Row],[BARU]]="",biasa1[[#This Row],[JUMLAH AWAL]],biasa1[[#This Row],[BARU]])</f>
        <v>4</v>
      </c>
      <c r="D1342" s="87">
        <v>480</v>
      </c>
      <c r="E1342" s="87">
        <v>4</v>
      </c>
      <c r="F1342" s="87"/>
      <c r="G13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2" s="90"/>
      <c r="I13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2" s="91">
        <f>LOOKUP(ROW(K1342)-ROWS($K$1:$K$3),biasa1[NO])</f>
        <v>1339</v>
      </c>
      <c r="L1342" s="77" t="str">
        <f>LOOKUP(biasa2[[#This Row],[NO]],biasa1[NO],biasa1[NAMA])</f>
        <v>Map Holder Hujin 30F</v>
      </c>
      <c r="M1342" s="91">
        <f>LOOKUP(biasa2[[#This Row],[NO]],biasa1[NO],biasa1[JUMLAH])</f>
        <v>7</v>
      </c>
      <c r="N1342" s="91">
        <f>LOOKUP(biasa2[[#This Row],[NO]],biasa1[NO],biasa1[SATUAN])</f>
        <v>240</v>
      </c>
    </row>
    <row r="1343" spans="1:14" ht="20.100000000000001" customHeight="1">
      <c r="A1343" s="87">
        <f>IF(biasa1[[#This Row],[JUMLAH]]&gt;0,COUNT(A$3:$A1342)+1,"")</f>
        <v>1319</v>
      </c>
      <c r="B1343" s="88" t="s">
        <v>1333</v>
      </c>
      <c r="C1343" s="87">
        <f>IF(biasa1[[#This Row],[BARU]]="",biasa1[[#This Row],[JUMLAH AWAL]],biasa1[[#This Row],[BARU]])</f>
        <v>3</v>
      </c>
      <c r="D1343" s="87" t="s">
        <v>1033</v>
      </c>
      <c r="E1343" s="87">
        <v>3</v>
      </c>
      <c r="F1343" s="87"/>
      <c r="G13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3" s="90"/>
      <c r="I13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3" s="91">
        <f>LOOKUP(ROW(K1343)-ROWS($K$1:$K$3),biasa1[NO])</f>
        <v>1340</v>
      </c>
      <c r="L1343" s="77" t="str">
        <f>LOOKUP(biasa2[[#This Row],[NO]],biasa1[NO],biasa1[NAMA])</f>
        <v>Map Holder Hujin 30F</v>
      </c>
      <c r="M1343" s="91">
        <f>LOOKUP(biasa2[[#This Row],[NO]],biasa1[NO],biasa1[JUMLAH])</f>
        <v>15</v>
      </c>
      <c r="N1343" s="91">
        <f>LOOKUP(biasa2[[#This Row],[NO]],biasa1[NO],biasa1[SATUAN])</f>
        <v>300</v>
      </c>
    </row>
    <row r="1344" spans="1:14" ht="20.100000000000001" customHeight="1">
      <c r="A1344" s="87">
        <f>IF(biasa1[[#This Row],[JUMLAH]]&gt;0,COUNT(A$3:$A1343)+1,"")</f>
        <v>1320</v>
      </c>
      <c r="B1344" s="88" t="s">
        <v>1334</v>
      </c>
      <c r="C1344" s="87">
        <f>IF(biasa1[[#This Row],[BARU]]="",biasa1[[#This Row],[JUMLAH AWAL]],biasa1[[#This Row],[BARU]])</f>
        <v>3</v>
      </c>
      <c r="D1344" s="87" t="s">
        <v>184</v>
      </c>
      <c r="E1344" s="87">
        <v>3</v>
      </c>
      <c r="F1344" s="87"/>
      <c r="G13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4" s="90"/>
      <c r="I13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4" s="91">
        <f>LOOKUP(ROW(K1344)-ROWS($K$1:$K$3),biasa1[NO])</f>
        <v>1341</v>
      </c>
      <c r="L1344" s="77" t="str">
        <f>LOOKUP(biasa2[[#This Row],[NO]],biasa1[NO],biasa1[NAMA])</f>
        <v>Map Holder Hujin 60F</v>
      </c>
      <c r="M1344" s="91">
        <f>LOOKUP(biasa2[[#This Row],[NO]],biasa1[NO],biasa1[JUMLAH])</f>
        <v>5</v>
      </c>
      <c r="N1344" s="91">
        <f>LOOKUP(biasa2[[#This Row],[NO]],biasa1[NO],biasa1[SATUAN])</f>
        <v>160</v>
      </c>
    </row>
    <row r="1345" spans="1:14" ht="20.100000000000001" customHeight="1">
      <c r="A1345" s="87">
        <f>IF(biasa1[[#This Row],[JUMLAH]]&gt;0,COUNT(A$3:$A1344)+1,"")</f>
        <v>1321</v>
      </c>
      <c r="B1345" s="88" t="s">
        <v>1335</v>
      </c>
      <c r="C1345" s="87">
        <f>IF(biasa1[[#This Row],[BARU]]="",biasa1[[#This Row],[JUMLAH AWAL]],biasa1[[#This Row],[BARU]])</f>
        <v>6</v>
      </c>
      <c r="D1345" s="87">
        <v>720</v>
      </c>
      <c r="E1345" s="87">
        <v>6</v>
      </c>
      <c r="F1345" s="87"/>
      <c r="G13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5" s="90"/>
      <c r="I13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5" s="91">
        <f>LOOKUP(ROW(K1345)-ROWS($K$1:$K$3),biasa1[NO])</f>
        <v>1342</v>
      </c>
      <c r="L1345" s="77" t="str">
        <f>LOOKUP(biasa2[[#This Row],[NO]],biasa1[NO],biasa1[NAMA])</f>
        <v>Map Jala A5 enter kcg 355-2 B(6)/ M(3)</v>
      </c>
      <c r="M1345" s="91">
        <f>LOOKUP(biasa2[[#This Row],[NO]],biasa1[NO],biasa1[JUMLAH])</f>
        <v>9</v>
      </c>
      <c r="N1345" s="91" t="str">
        <f>LOOKUP(biasa2[[#This Row],[NO]],biasa1[NO],biasa1[SATUAN])</f>
        <v>20 ls</v>
      </c>
    </row>
    <row r="1346" spans="1:14" ht="20.100000000000001" customHeight="1">
      <c r="A1346" s="87">
        <f>IF(biasa1[[#This Row],[JUMLAH]]&gt;0,COUNT(A$3:$A1345)+1,"")</f>
        <v>1322</v>
      </c>
      <c r="B1346" s="88" t="s">
        <v>1336</v>
      </c>
      <c r="C1346" s="87">
        <f>IF(biasa1[[#This Row],[BARU]]="",biasa1[[#This Row],[JUMLAH AWAL]],biasa1[[#This Row],[BARU]])</f>
        <v>2</v>
      </c>
      <c r="D1346" s="87">
        <v>1800</v>
      </c>
      <c r="E1346" s="87">
        <v>2</v>
      </c>
      <c r="F1346" s="87"/>
      <c r="G13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6" s="90"/>
      <c r="I13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6" s="91">
        <f>LOOKUP(ROW(K1346)-ROWS($K$1:$K$3),biasa1[NO])</f>
        <v>1343</v>
      </c>
      <c r="L1346" s="77" t="str">
        <f>LOOKUP(biasa2[[#This Row],[NO]],biasa1[NO],biasa1[NAMA])</f>
        <v>Map Jala A5 enter kcg 355-2 Hj(3)/ K(3)</v>
      </c>
      <c r="M1346" s="91">
        <f>LOOKUP(biasa2[[#This Row],[NO]],biasa1[NO],biasa1[JUMLAH])</f>
        <v>6</v>
      </c>
      <c r="N1346" s="91" t="str">
        <f>LOOKUP(biasa2[[#This Row],[NO]],biasa1[NO],biasa1[SATUAN])</f>
        <v>20 ls</v>
      </c>
    </row>
    <row r="1347" spans="1:14" ht="20.100000000000001" customHeight="1">
      <c r="A1347" s="87">
        <f>IF(biasa1[[#This Row],[JUMLAH]]&gt;0,COUNT(A$3:$A1346)+1,"")</f>
        <v>1323</v>
      </c>
      <c r="B1347" s="88" t="s">
        <v>1337</v>
      </c>
      <c r="C1347" s="87">
        <f>IF(biasa1[[#This Row],[BARU]]="",biasa1[[#This Row],[JUMLAH AWAL]],biasa1[[#This Row],[BARU]])</f>
        <v>3</v>
      </c>
      <c r="D1347" s="87" t="s">
        <v>802</v>
      </c>
      <c r="E1347" s="87">
        <v>3</v>
      </c>
      <c r="F1347" s="87"/>
      <c r="G13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7" s="90"/>
      <c r="I13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7" s="91">
        <f>LOOKUP(ROW(K1347)-ROWS($K$1:$K$3),biasa1[NO])</f>
        <v>1344</v>
      </c>
      <c r="L1347" s="77" t="str">
        <f>LOOKUP(biasa2[[#This Row],[NO]],biasa1[NO],biasa1[NAMA])</f>
        <v>Map Jala C warna moshi kancing</v>
      </c>
      <c r="M1347" s="91">
        <f>LOOKUP(biasa2[[#This Row],[NO]],biasa1[NO],biasa1[JUMLAH])</f>
        <v>2</v>
      </c>
      <c r="N1347" s="91" t="str">
        <f>LOOKUP(biasa2[[#This Row],[NO]],biasa1[NO],biasa1[SATUAN])</f>
        <v>20 ls</v>
      </c>
    </row>
    <row r="1348" spans="1:14" ht="20.100000000000001" customHeight="1">
      <c r="A1348" s="87">
        <f>IF(biasa1[[#This Row],[JUMLAH]]&gt;0,COUNT(A$3:$A1347)+1,"")</f>
        <v>1324</v>
      </c>
      <c r="B1348" s="88" t="s">
        <v>1338</v>
      </c>
      <c r="C1348" s="87">
        <f>IF(biasa1[[#This Row],[BARU]]="",biasa1[[#This Row],[JUMLAH AWAL]],biasa1[[#This Row],[BARU]])</f>
        <v>3</v>
      </c>
      <c r="D1348" s="87" t="s">
        <v>627</v>
      </c>
      <c r="E1348" s="87">
        <v>3</v>
      </c>
      <c r="F1348" s="87"/>
      <c r="G13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8" s="90"/>
      <c r="I13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8" s="91">
        <f>LOOKUP(ROW(K1348)-ROWS($K$1:$K$3),biasa1[NO])</f>
        <v>1345</v>
      </c>
      <c r="L1348" s="77" t="str">
        <f>LOOKUP(biasa2[[#This Row],[NO]],biasa1[NO],biasa1[NAMA])</f>
        <v>Map Jala Rest Trans jos B(20)/ Hj(20) warna</v>
      </c>
      <c r="M1348" s="91">
        <f>LOOKUP(biasa2[[#This Row],[NO]],biasa1[NO],biasa1[JUMLAH])</f>
        <v>40</v>
      </c>
      <c r="N1348" s="91" t="str">
        <f>LOOKUP(biasa2[[#This Row],[NO]],biasa1[NO],biasa1[SATUAN])</f>
        <v>20 ls</v>
      </c>
    </row>
    <row r="1349" spans="1:14" ht="20.100000000000001" customHeight="1">
      <c r="A1349" s="87">
        <f>IF(biasa1[[#This Row],[JUMLAH]]&gt;0,COUNT(A$3:$A1348)+1,"")</f>
        <v>1325</v>
      </c>
      <c r="B1349" s="88" t="s">
        <v>1339</v>
      </c>
      <c r="C1349" s="87">
        <f>IF(biasa1[[#This Row],[BARU]]="",biasa1[[#This Row],[JUMLAH AWAL]],biasa1[[#This Row],[BARU]])</f>
        <v>1</v>
      </c>
      <c r="D1349" s="87" t="s">
        <v>184</v>
      </c>
      <c r="E1349" s="87">
        <v>1</v>
      </c>
      <c r="F1349" s="87"/>
      <c r="G13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9" s="90"/>
      <c r="I13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9" s="91">
        <f>LOOKUP(ROW(K1349)-ROWS($K$1:$K$3),biasa1[NO])</f>
        <v>1346</v>
      </c>
      <c r="L1349" s="77" t="str">
        <f>LOOKUP(biasa2[[#This Row],[NO]],biasa1[NO],biasa1[NAMA])</f>
        <v>Map Jala Rest Trans jos K(21)/ M(12) warna</v>
      </c>
      <c r="M1349" s="91">
        <f>LOOKUP(biasa2[[#This Row],[NO]],biasa1[NO],biasa1[JUMLAH])</f>
        <v>33</v>
      </c>
      <c r="N1349" s="91" t="str">
        <f>LOOKUP(biasa2[[#This Row],[NO]],biasa1[NO],biasa1[SATUAN])</f>
        <v>20 ls</v>
      </c>
    </row>
    <row r="1350" spans="1:14" ht="20.100000000000001" customHeight="1">
      <c r="A1350" s="87">
        <f>IF(biasa1[[#This Row],[JUMLAH]]&gt;0,COUNT(A$3:$A1349)+1,"")</f>
        <v>1326</v>
      </c>
      <c r="B1350" s="88" t="s">
        <v>1340</v>
      </c>
      <c r="C1350" s="87">
        <f>IF(biasa1[[#This Row],[BARU]]="",biasa1[[#This Row],[JUMLAH AWAL]],biasa1[[#This Row],[BARU]])</f>
        <v>3</v>
      </c>
      <c r="D1350" s="87" t="s">
        <v>802</v>
      </c>
      <c r="E1350" s="87">
        <v>3</v>
      </c>
      <c r="F1350" s="87"/>
      <c r="G13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0" s="90"/>
      <c r="I13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0" s="91">
        <f>LOOKUP(ROW(K1350)-ROWS($K$1:$K$3),biasa1[NO])</f>
        <v>1347</v>
      </c>
      <c r="L1350" s="77" t="str">
        <f>LOOKUP(biasa2[[#This Row],[NO]],biasa1[NO],biasa1[NAMA])</f>
        <v>Map Jala Rest Trans jos Ungu</v>
      </c>
      <c r="M1350" s="91">
        <f>LOOKUP(biasa2[[#This Row],[NO]],biasa1[NO],biasa1[JUMLAH])</f>
        <v>56</v>
      </c>
      <c r="N1350" s="91" t="str">
        <f>LOOKUP(biasa2[[#This Row],[NO]],biasa1[NO],biasa1[SATUAN])</f>
        <v>20 ls</v>
      </c>
    </row>
    <row r="1351" spans="1:14" ht="20.100000000000001" customHeight="1">
      <c r="A1351" s="87">
        <f>IF(biasa1[[#This Row],[JUMLAH]]&gt;0,COUNT(A$3:$A1350)+1,"")</f>
        <v>1327</v>
      </c>
      <c r="B1351" s="88" t="s">
        <v>1341</v>
      </c>
      <c r="C1351" s="87">
        <f>IF(biasa1[[#This Row],[BARU]]="",biasa1[[#This Row],[JUMLAH AWAL]],biasa1[[#This Row],[BARU]])</f>
        <v>1</v>
      </c>
      <c r="D1351" s="87" t="s">
        <v>79</v>
      </c>
      <c r="E1351" s="87">
        <v>1</v>
      </c>
      <c r="F1351" s="87"/>
      <c r="G13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1" s="90"/>
      <c r="I13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1" s="91">
        <f>LOOKUP(ROW(K1351)-ROWS($K$1:$K$3),biasa1[NO])</f>
        <v>1348</v>
      </c>
      <c r="L1351" s="77" t="str">
        <f>LOOKUP(biasa2[[#This Row],[NO]],biasa1[NO],biasa1[NAMA])</f>
        <v>Map jaring Sleting B4 5601</v>
      </c>
      <c r="M1351" s="91">
        <f>LOOKUP(biasa2[[#This Row],[NO]],biasa1[NO],biasa1[JUMLAH])</f>
        <v>1</v>
      </c>
      <c r="N1351" s="91">
        <f>LOOKUP(biasa2[[#This Row],[NO]],biasa1[NO],biasa1[SATUAN])</f>
        <v>300</v>
      </c>
    </row>
    <row r="1352" spans="1:14" ht="20.100000000000001" customHeight="1">
      <c r="A1352" s="87">
        <f>IF(biasa1[[#This Row],[JUMLAH]]&gt;0,COUNT(A$3:$A1351)+1,"")</f>
        <v>1328</v>
      </c>
      <c r="B1352" s="88" t="s">
        <v>1342</v>
      </c>
      <c r="C1352" s="87">
        <f>IF(biasa1[[#This Row],[BARU]]="",biasa1[[#This Row],[JUMLAH AWAL]],biasa1[[#This Row],[BARU]])</f>
        <v>3</v>
      </c>
      <c r="D1352" s="87" t="s">
        <v>11</v>
      </c>
      <c r="E1352" s="87">
        <v>3</v>
      </c>
      <c r="F1352" s="87"/>
      <c r="G13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2" s="90"/>
      <c r="I13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2" s="91">
        <f>LOOKUP(ROW(K1352)-ROWS($K$1:$K$3),biasa1[NO])</f>
        <v>1349</v>
      </c>
      <c r="L1352" s="77" t="str">
        <f>LOOKUP(biasa2[[#This Row],[NO]],biasa1[NO],biasa1[NAMA])</f>
        <v>Map jaring Sleting B4 5601</v>
      </c>
      <c r="M1352" s="91">
        <f>LOOKUP(biasa2[[#This Row],[NO]],biasa1[NO],biasa1[JUMLAH])</f>
        <v>3</v>
      </c>
      <c r="N1352" s="91">
        <f>LOOKUP(biasa2[[#This Row],[NO]],biasa1[NO],biasa1[SATUAN])</f>
        <v>350</v>
      </c>
    </row>
    <row r="1353" spans="1:14" ht="20.100000000000001" customHeight="1">
      <c r="A1353" s="87">
        <f>IF(biasa1[[#This Row],[JUMLAH]]&gt;0,COUNT(A$3:$A1352)+1,"")</f>
        <v>1329</v>
      </c>
      <c r="B1353" s="88" t="s">
        <v>1343</v>
      </c>
      <c r="C1353" s="87">
        <f>IF(biasa1[[#This Row],[BARU]]="",biasa1[[#This Row],[JUMLAH AWAL]],biasa1[[#This Row],[BARU]])</f>
        <v>1</v>
      </c>
      <c r="D1353" s="87" t="s">
        <v>1344</v>
      </c>
      <c r="E1353" s="87">
        <v>1</v>
      </c>
      <c r="F1353" s="87"/>
      <c r="G13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3" s="90"/>
      <c r="I13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3" s="91">
        <f>LOOKUP(ROW(K1353)-ROWS($K$1:$K$3),biasa1[NO])</f>
        <v>1350</v>
      </c>
      <c r="L1353" s="77" t="str">
        <f>LOOKUP(biasa2[[#This Row],[NO]],biasa1[NO],biasa1[NAMA])</f>
        <v>Map jaring Sleting B4 5601</v>
      </c>
      <c r="M1353" s="91">
        <f>LOOKUP(biasa2[[#This Row],[NO]],biasa1[NO],biasa1[JUMLAH])</f>
        <v>1</v>
      </c>
      <c r="N1353" s="91">
        <f>LOOKUP(biasa2[[#This Row],[NO]],biasa1[NO],biasa1[SATUAN])</f>
        <v>400</v>
      </c>
    </row>
    <row r="1354" spans="1:14" ht="20.100000000000001" customHeight="1">
      <c r="A1354" s="87">
        <f>IF(biasa1[[#This Row],[JUMLAH]]&gt;0,COUNT(A$3:$A1353)+1,"")</f>
        <v>1330</v>
      </c>
      <c r="B1354" s="88" t="s">
        <v>1343</v>
      </c>
      <c r="C1354" s="87">
        <f>IF(biasa1[[#This Row],[BARU]]="",biasa1[[#This Row],[JUMLAH AWAL]],biasa1[[#This Row],[BARU]])</f>
        <v>2</v>
      </c>
      <c r="D1354" s="87" t="s">
        <v>40</v>
      </c>
      <c r="E1354" s="87">
        <v>2</v>
      </c>
      <c r="F1354" s="87"/>
      <c r="G13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4" s="90"/>
      <c r="I13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4" s="91">
        <f>LOOKUP(ROW(K1354)-ROWS($K$1:$K$3),biasa1[NO])</f>
        <v>1351</v>
      </c>
      <c r="L1354" s="77" t="str">
        <f>LOOKUP(biasa2[[#This Row],[NO]],biasa1[NO],biasa1[NAMA])</f>
        <v>Map jaring Sleting B4 5601</v>
      </c>
      <c r="M1354" s="91">
        <f>LOOKUP(biasa2[[#This Row],[NO]],biasa1[NO],biasa1[JUMLAH])</f>
        <v>3</v>
      </c>
      <c r="N1354" s="91">
        <f>LOOKUP(biasa2[[#This Row],[NO]],biasa1[NO],biasa1[SATUAN])</f>
        <v>600</v>
      </c>
    </row>
    <row r="1355" spans="1:14" ht="20.100000000000001" customHeight="1">
      <c r="A1355" s="87">
        <f>IF(biasa1[[#This Row],[JUMLAH]]&gt;0,COUNT(A$3:$A1354)+1,"")</f>
        <v>1331</v>
      </c>
      <c r="B1355" s="88" t="s">
        <v>1345</v>
      </c>
      <c r="C1355" s="87">
        <f>IF(biasa1[[#This Row],[BARU]]="",biasa1[[#This Row],[JUMLAH AWAL]],biasa1[[#This Row],[BARU]])</f>
        <v>4</v>
      </c>
      <c r="D1355" s="87" t="s">
        <v>79</v>
      </c>
      <c r="E1355" s="87">
        <v>4</v>
      </c>
      <c r="F1355" s="87"/>
      <c r="G13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5" s="90"/>
      <c r="I13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5" s="91">
        <f>LOOKUP(ROW(K1355)-ROWS($K$1:$K$3),biasa1[NO])</f>
        <v>1352</v>
      </c>
      <c r="L1355" s="77" t="str">
        <f>LOOKUP(biasa2[[#This Row],[NO]],biasa1[NO],biasa1[NAMA])</f>
        <v>Map jepit 85082</v>
      </c>
      <c r="M1355" s="91">
        <f>LOOKUP(biasa2[[#This Row],[NO]],biasa1[NO],biasa1[JUMLAH])</f>
        <v>5</v>
      </c>
      <c r="N1355" s="91">
        <f>LOOKUP(biasa2[[#This Row],[NO]],biasa1[NO],biasa1[SATUAN])</f>
        <v>24</v>
      </c>
    </row>
    <row r="1356" spans="1:14" ht="20.100000000000001" customHeight="1">
      <c r="A1356" s="87">
        <f>IF(biasa1[[#This Row],[JUMLAH]]&gt;0,COUNT(A$3:$A1355)+1,"")</f>
        <v>1332</v>
      </c>
      <c r="B1356" s="88" t="s">
        <v>1346</v>
      </c>
      <c r="C1356" s="87">
        <f>IF(biasa1[[#This Row],[BARU]]="",biasa1[[#This Row],[JUMLAH AWAL]],biasa1[[#This Row],[BARU]])</f>
        <v>3</v>
      </c>
      <c r="D1356" s="87" t="s">
        <v>11</v>
      </c>
      <c r="E1356" s="87">
        <v>3</v>
      </c>
      <c r="F1356" s="87"/>
      <c r="G13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6" s="90"/>
      <c r="I13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6" s="91">
        <f>LOOKUP(ROW(K1356)-ROWS($K$1:$K$3),biasa1[NO])</f>
        <v>1353</v>
      </c>
      <c r="L1356" s="77" t="str">
        <f>LOOKUP(biasa2[[#This Row],[NO]],biasa1[NO],biasa1[NAMA])</f>
        <v>Map jumbo TB 168</v>
      </c>
      <c r="M1356" s="91">
        <f>LOOKUP(biasa2[[#This Row],[NO]],biasa1[NO],biasa1[JUMLAH])</f>
        <v>8</v>
      </c>
      <c r="N1356" s="91" t="str">
        <f>LOOKUP(biasa2[[#This Row],[NO]],biasa1[NO],biasa1[SATUAN])</f>
        <v>50 ls</v>
      </c>
    </row>
    <row r="1357" spans="1:14" ht="20.100000000000001" customHeight="1">
      <c r="A1357" s="87">
        <f>IF(biasa1[[#This Row],[JUMLAH]]&gt;0,COUNT(A$3:$A1356)+1,"")</f>
        <v>1333</v>
      </c>
      <c r="B1357" s="88" t="s">
        <v>1347</v>
      </c>
      <c r="C1357" s="87">
        <f>IF(biasa1[[#This Row],[BARU]]="",biasa1[[#This Row],[JUMLAH AWAL]],biasa1[[#This Row],[BARU]])</f>
        <v>1</v>
      </c>
      <c r="D1357" s="87" t="s">
        <v>1344</v>
      </c>
      <c r="E1357" s="87">
        <v>1</v>
      </c>
      <c r="F1357" s="87"/>
      <c r="G13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7" s="90"/>
      <c r="I13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7" s="91">
        <f>LOOKUP(ROW(K1357)-ROWS($K$1:$K$3),biasa1[NO])</f>
        <v>1354</v>
      </c>
      <c r="L1357" s="77" t="str">
        <f>LOOKUP(biasa2[[#This Row],[NO]],biasa1[NO],biasa1[NAMA])</f>
        <v>Map Kancing 2 microtop TN warna K/ B</v>
      </c>
      <c r="M1357" s="91">
        <f>LOOKUP(biasa2[[#This Row],[NO]],biasa1[NO],biasa1[JUMLAH])</f>
        <v>2</v>
      </c>
      <c r="N1357" s="91">
        <f>LOOKUP(biasa2[[#This Row],[NO]],biasa1[NO],biasa1[SATUAN])</f>
        <v>240</v>
      </c>
    </row>
    <row r="1358" spans="1:14" ht="20.100000000000001" customHeight="1">
      <c r="A1358" s="87">
        <f>IF(biasa1[[#This Row],[JUMLAH]]&gt;0,COUNT(A$3:$A1357)+1,"")</f>
        <v>1334</v>
      </c>
      <c r="B1358" s="88" t="s">
        <v>1347</v>
      </c>
      <c r="C1358" s="87">
        <f>IF(biasa1[[#This Row],[BARU]]="",biasa1[[#This Row],[JUMLAH AWAL]],biasa1[[#This Row],[BARU]])</f>
        <v>3</v>
      </c>
      <c r="D1358" s="87" t="s">
        <v>40</v>
      </c>
      <c r="E1358" s="87">
        <v>3</v>
      </c>
      <c r="F1358" s="87"/>
      <c r="G13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8" s="90"/>
      <c r="I13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8" s="91">
        <f>LOOKUP(ROW(K1358)-ROWS($K$1:$K$3),biasa1[NO])</f>
        <v>1355</v>
      </c>
      <c r="L1358" s="77" t="str">
        <f>LOOKUP(biasa2[[#This Row],[NO]],biasa1[NO],biasa1[NAMA])</f>
        <v>Map Kancing Fancy M07</v>
      </c>
      <c r="M1358" s="91">
        <f>LOOKUP(biasa2[[#This Row],[NO]],biasa1[NO],biasa1[JUMLAH])</f>
        <v>14</v>
      </c>
      <c r="N1358" s="91" t="str">
        <f>LOOKUP(biasa2[[#This Row],[NO]],biasa1[NO],biasa1[SATUAN])</f>
        <v>100 ls</v>
      </c>
    </row>
    <row r="1359" spans="1:14" ht="20.100000000000001" customHeight="1">
      <c r="A1359" s="87" t="str">
        <f>IF(biasa1[[#This Row],[JUMLAH]]&gt;0,COUNT(A$3:$A1358)+1,"")</f>
        <v/>
      </c>
      <c r="B1359" s="88" t="s">
        <v>2717</v>
      </c>
      <c r="C1359" s="87">
        <f>IF(biasa1[[#This Row],[BARU]]="",biasa1[[#This Row],[JUMLAH AWAL]],biasa1[[#This Row],[BARU]])</f>
        <v>0</v>
      </c>
      <c r="D1359" s="87" t="s">
        <v>188</v>
      </c>
      <c r="E1359" s="87">
        <v>0</v>
      </c>
      <c r="F1359" s="87"/>
      <c r="G13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9" s="90"/>
      <c r="I13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9" s="91">
        <f>LOOKUP(ROW(K1359)-ROWS($K$1:$K$3),biasa1[NO])</f>
        <v>1356</v>
      </c>
      <c r="L1359" s="77" t="str">
        <f>LOOKUP(biasa2[[#This Row],[NO]],biasa1[NO],biasa1[NAMA])</f>
        <v>Map Kancing FC 519 Biru muda</v>
      </c>
      <c r="M1359" s="91">
        <f>LOOKUP(biasa2[[#This Row],[NO]],biasa1[NO],biasa1[JUMLAH])</f>
        <v>4</v>
      </c>
      <c r="N1359" s="91" t="str">
        <f>LOOKUP(biasa2[[#This Row],[NO]],biasa1[NO],biasa1[SATUAN])</f>
        <v>50 ls</v>
      </c>
    </row>
    <row r="1360" spans="1:14" ht="20.100000000000001" customHeight="1">
      <c r="A1360" s="87">
        <f>IF(biasa1[[#This Row],[JUMLAH]]&gt;0,COUNT(A$3:$A1359)+1,"")</f>
        <v>1335</v>
      </c>
      <c r="B1360" s="88" t="s">
        <v>1348</v>
      </c>
      <c r="C1360" s="87">
        <f>IF(biasa1[[#This Row],[BARU]]="",biasa1[[#This Row],[JUMLAH AWAL]],biasa1[[#This Row],[BARU]])</f>
        <v>2</v>
      </c>
      <c r="D1360" s="87" t="s">
        <v>76</v>
      </c>
      <c r="E1360" s="87">
        <v>2</v>
      </c>
      <c r="F1360" s="87"/>
      <c r="G13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0" s="90"/>
      <c r="I13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0" s="91">
        <f>LOOKUP(ROW(K1360)-ROWS($K$1:$K$3),biasa1[NO])</f>
        <v>1357</v>
      </c>
      <c r="L1360" s="77" t="str">
        <f>LOOKUP(biasa2[[#This Row],[NO]],biasa1[NO],biasa1[NAMA])</f>
        <v>Map Kancing FC 519 Hj</v>
      </c>
      <c r="M1360" s="91">
        <f>LOOKUP(biasa2[[#This Row],[NO]],biasa1[NO],biasa1[JUMLAH])</f>
        <v>18</v>
      </c>
      <c r="N1360" s="91" t="str">
        <f>LOOKUP(biasa2[[#This Row],[NO]],biasa1[NO],biasa1[SATUAN])</f>
        <v>50 ls</v>
      </c>
    </row>
    <row r="1361" spans="1:14" ht="20.100000000000001" customHeight="1">
      <c r="A1361" s="87">
        <f>IF(biasa1[[#This Row],[JUMLAH]]&gt;0,COUNT(A$3:$A1360)+1,"")</f>
        <v>1336</v>
      </c>
      <c r="B1361" s="88" t="s">
        <v>2718</v>
      </c>
      <c r="C1361" s="87">
        <f>IF(biasa1[[#This Row],[BARU]]="",biasa1[[#This Row],[JUMLAH AWAL]],biasa1[[#This Row],[BARU]])</f>
        <v>5</v>
      </c>
      <c r="D1361" s="87">
        <v>240</v>
      </c>
      <c r="E1361" s="87">
        <v>5</v>
      </c>
      <c r="F1361" s="87"/>
      <c r="G13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1" s="90"/>
      <c r="I13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1" s="91">
        <f>LOOKUP(ROW(K1361)-ROWS($K$1:$K$3),biasa1[NO])</f>
        <v>1358</v>
      </c>
      <c r="L1361" s="77" t="str">
        <f>LOOKUP(biasa2[[#This Row],[NO]],biasa1[NO],biasa1[NAMA])</f>
        <v>Map Kancing FC 519 K</v>
      </c>
      <c r="M1361" s="91">
        <f>LOOKUP(biasa2[[#This Row],[NO]],biasa1[NO],biasa1[JUMLAH])</f>
        <v>13</v>
      </c>
      <c r="N1361" s="91" t="str">
        <f>LOOKUP(biasa2[[#This Row],[NO]],biasa1[NO],biasa1[SATUAN])</f>
        <v>50 ls</v>
      </c>
    </row>
    <row r="1362" spans="1:14" ht="20.100000000000001" customHeight="1">
      <c r="A1362" s="87">
        <f>IF(biasa1[[#This Row],[JUMLAH]]&gt;0,COUNT(A$3:$A1361)+1,"")</f>
        <v>1337</v>
      </c>
      <c r="B1362" s="88" t="s">
        <v>1349</v>
      </c>
      <c r="C1362" s="87">
        <f>IF(biasa1[[#This Row],[BARU]]="",biasa1[[#This Row],[JUMLAH AWAL]],biasa1[[#This Row],[BARU]])</f>
        <v>5</v>
      </c>
      <c r="D1362" s="87" t="s">
        <v>93</v>
      </c>
      <c r="E1362" s="87">
        <v>5</v>
      </c>
      <c r="F1362" s="87"/>
      <c r="G13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2" s="90"/>
      <c r="I13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2" s="91">
        <f>LOOKUP(ROW(K1362)-ROWS($K$1:$K$3),biasa1[NO])</f>
        <v>1359</v>
      </c>
      <c r="L1362" s="77" t="str">
        <f>LOOKUP(biasa2[[#This Row],[NO]],biasa1[NO],biasa1[NAMA])</f>
        <v>Map Kancing FC 519 merah</v>
      </c>
      <c r="M1362" s="91">
        <f>LOOKUP(biasa2[[#This Row],[NO]],biasa1[NO],biasa1[JUMLAH])</f>
        <v>10</v>
      </c>
      <c r="N1362" s="91" t="str">
        <f>LOOKUP(biasa2[[#This Row],[NO]],biasa1[NO],biasa1[SATUAN])</f>
        <v>50 ls</v>
      </c>
    </row>
    <row r="1363" spans="1:14" ht="20.100000000000001" customHeight="1">
      <c r="A1363" s="87">
        <f>IF(biasa1[[#This Row],[JUMLAH]]&gt;0,COUNT(A$3:$A1362)+1,"")</f>
        <v>1338</v>
      </c>
      <c r="B1363" s="88" t="s">
        <v>1350</v>
      </c>
      <c r="C1363" s="87">
        <f>IF(biasa1[[#This Row],[BARU]]="",biasa1[[#This Row],[JUMLAH AWAL]],biasa1[[#This Row],[BARU]])</f>
        <v>1</v>
      </c>
      <c r="D1363" s="87" t="s">
        <v>188</v>
      </c>
      <c r="E1363" s="87">
        <v>1</v>
      </c>
      <c r="F1363" s="87"/>
      <c r="G13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3" s="90"/>
      <c r="I13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3" s="91">
        <f>LOOKUP(ROW(K1363)-ROWS($K$1:$K$3),biasa1[NO])</f>
        <v>1360</v>
      </c>
      <c r="L1363" s="77" t="str">
        <f>LOOKUP(biasa2[[#This Row],[NO]],biasa1[NO],biasa1[NAMA])</f>
        <v>Map Kancing FC 519 orange</v>
      </c>
      <c r="M1363" s="91">
        <f>LOOKUP(biasa2[[#This Row],[NO]],biasa1[NO],biasa1[JUMLAH])</f>
        <v>2</v>
      </c>
      <c r="N1363" s="91" t="str">
        <f>LOOKUP(biasa2[[#This Row],[NO]],biasa1[NO],biasa1[SATUAN])</f>
        <v>50 ls</v>
      </c>
    </row>
    <row r="1364" spans="1:14" ht="20.100000000000001" customHeight="1">
      <c r="A1364" s="87">
        <f>IF(biasa1[[#This Row],[JUMLAH]]&gt;0,COUNT(A$3:$A1363)+1,"")</f>
        <v>1339</v>
      </c>
      <c r="B1364" s="88" t="s">
        <v>1351</v>
      </c>
      <c r="C1364" s="87">
        <f>IF(biasa1[[#This Row],[BARU]]="",biasa1[[#This Row],[JUMLAH AWAL]],biasa1[[#This Row],[BARU]])</f>
        <v>7</v>
      </c>
      <c r="D1364" s="87">
        <v>240</v>
      </c>
      <c r="E1364" s="87">
        <v>7</v>
      </c>
      <c r="F1364" s="87"/>
      <c r="G13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4" s="90"/>
      <c r="I13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4" s="91">
        <f>LOOKUP(ROW(K1364)-ROWS($K$1:$K$3),biasa1[NO])</f>
        <v>1361</v>
      </c>
      <c r="L1364" s="77" t="str">
        <f>LOOKUP(biasa2[[#This Row],[NO]],biasa1[NO],biasa1[NAMA])</f>
        <v>Map Kancing Trans jos U(4)</v>
      </c>
      <c r="M1364" s="91">
        <f>LOOKUP(biasa2[[#This Row],[NO]],biasa1[NO],biasa1[JUMLAH])</f>
        <v>4</v>
      </c>
      <c r="N1364" s="91" t="str">
        <f>LOOKUP(biasa2[[#This Row],[NO]],biasa1[NO],biasa1[SATUAN])</f>
        <v>20 ls</v>
      </c>
    </row>
    <row r="1365" spans="1:14" ht="20.100000000000001" customHeight="1">
      <c r="A1365" s="87">
        <f>IF(biasa1[[#This Row],[JUMLAH]]&gt;0,COUNT(A$3:$A1364)+1,"")</f>
        <v>1340</v>
      </c>
      <c r="B1365" s="88" t="s">
        <v>1351</v>
      </c>
      <c r="C1365" s="87">
        <f>IF(biasa1[[#This Row],[BARU]]="",biasa1[[#This Row],[JUMLAH AWAL]],biasa1[[#This Row],[BARU]])</f>
        <v>15</v>
      </c>
      <c r="D1365" s="87">
        <v>300</v>
      </c>
      <c r="E1365" s="87">
        <v>15</v>
      </c>
      <c r="F1365" s="87"/>
      <c r="G13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5" s="90"/>
      <c r="I13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5" s="91">
        <f>LOOKUP(ROW(K1365)-ROWS($K$1:$K$3),biasa1[NO])</f>
        <v>1362</v>
      </c>
      <c r="L1365" s="77" t="str">
        <f>LOOKUP(biasa2[[#This Row],[NO]],biasa1[NO],biasa1[NAMA])</f>
        <v>Map kcg 1 w/Spire M(3)</v>
      </c>
      <c r="M1365" s="91">
        <f>LOOKUP(biasa2[[#This Row],[NO]],biasa1[NO],biasa1[JUMLAH])</f>
        <v>3</v>
      </c>
      <c r="N1365" s="91" t="str">
        <f>LOOKUP(biasa2[[#This Row],[NO]],biasa1[NO],biasa1[SATUAN])</f>
        <v>25 ls</v>
      </c>
    </row>
    <row r="1366" spans="1:14" ht="20.100000000000001" customHeight="1">
      <c r="A1366" s="87">
        <f>IF(biasa1[[#This Row],[JUMLAH]]&gt;0,COUNT(A$3:$A1365)+1,"")</f>
        <v>1341</v>
      </c>
      <c r="B1366" s="88" t="s">
        <v>1352</v>
      </c>
      <c r="C1366" s="87">
        <f>IF(biasa1[[#This Row],[BARU]]="",biasa1[[#This Row],[JUMLAH AWAL]],biasa1[[#This Row],[BARU]])</f>
        <v>5</v>
      </c>
      <c r="D1366" s="87">
        <v>160</v>
      </c>
      <c r="E1366" s="87">
        <v>5</v>
      </c>
      <c r="F1366" s="87"/>
      <c r="G13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6" s="90"/>
      <c r="I13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6" s="91">
        <f>LOOKUP(ROW(K1366)-ROWS($K$1:$K$3),biasa1[NO])</f>
        <v>1363</v>
      </c>
      <c r="L1366" s="77" t="str">
        <f>LOOKUP(biasa2[[#This Row],[NO]],biasa1[NO],biasa1[NAMA])</f>
        <v>Map kcg 2 corak K</v>
      </c>
      <c r="M1366" s="91">
        <f>LOOKUP(biasa2[[#This Row],[NO]],biasa1[NO],biasa1[JUMLAH])</f>
        <v>7</v>
      </c>
      <c r="N1366" s="91">
        <f>LOOKUP(biasa2[[#This Row],[NO]],biasa1[NO],biasa1[SATUAN])</f>
        <v>240</v>
      </c>
    </row>
    <row r="1367" spans="1:14" ht="20.100000000000001" customHeight="1">
      <c r="A1367" s="87">
        <f>IF(biasa1[[#This Row],[JUMLAH]]&gt;0,COUNT(A$3:$A1366)+1,"")</f>
        <v>1342</v>
      </c>
      <c r="B1367" s="88" t="s">
        <v>2719</v>
      </c>
      <c r="C1367" s="87">
        <f>IF(biasa1[[#This Row],[BARU]]="",biasa1[[#This Row],[JUMLAH AWAL]],biasa1[[#This Row],[BARU]])</f>
        <v>9</v>
      </c>
      <c r="D1367" s="87" t="s">
        <v>1</v>
      </c>
      <c r="E1367" s="87">
        <v>9</v>
      </c>
      <c r="F1367" s="87"/>
      <c r="G13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7" s="90"/>
      <c r="I13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7" s="91">
        <f>LOOKUP(ROW(K1367)-ROWS($K$1:$K$3),biasa1[NO])</f>
        <v>1364</v>
      </c>
      <c r="L1367" s="77" t="str">
        <f>LOOKUP(biasa2[[#This Row],[NO]],biasa1[NO],biasa1[NAMA])</f>
        <v>Map kcg 2 corak M</v>
      </c>
      <c r="M1367" s="91">
        <f>LOOKUP(biasa2[[#This Row],[NO]],biasa1[NO],biasa1[JUMLAH])</f>
        <v>1</v>
      </c>
      <c r="N1367" s="91">
        <f>LOOKUP(biasa2[[#This Row],[NO]],biasa1[NO],biasa1[SATUAN])</f>
        <v>240</v>
      </c>
    </row>
    <row r="1368" spans="1:14" ht="20.100000000000001" customHeight="1">
      <c r="A1368" s="87">
        <f>IF(biasa1[[#This Row],[JUMLAH]]&gt;0,COUNT(A$3:$A1367)+1,"")</f>
        <v>1343</v>
      </c>
      <c r="B1368" s="88" t="s">
        <v>2720</v>
      </c>
      <c r="C1368" s="87">
        <f>IF(biasa1[[#This Row],[BARU]]="",biasa1[[#This Row],[JUMLAH AWAL]],biasa1[[#This Row],[BARU]])</f>
        <v>6</v>
      </c>
      <c r="D1368" s="87" t="s">
        <v>1</v>
      </c>
      <c r="E1368" s="87">
        <v>6</v>
      </c>
      <c r="F1368" s="87"/>
      <c r="G13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8" s="90"/>
      <c r="I13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8" s="91">
        <f>LOOKUP(ROW(K1368)-ROWS($K$1:$K$3),biasa1[NO])</f>
        <v>1365</v>
      </c>
      <c r="L1368" s="77" t="str">
        <f>LOOKUP(biasa2[[#This Row],[NO]],biasa1[NO],biasa1[NAMA])</f>
        <v>Map kcg 2 microtop warna Hj</v>
      </c>
      <c r="M1368" s="91">
        <f>LOOKUP(biasa2[[#This Row],[NO]],biasa1[NO],biasa1[JUMLAH])</f>
        <v>1</v>
      </c>
      <c r="N1368" s="91">
        <f>LOOKUP(biasa2[[#This Row],[NO]],biasa1[NO],biasa1[SATUAN])</f>
        <v>240</v>
      </c>
    </row>
    <row r="1369" spans="1:14" ht="20.100000000000001" customHeight="1">
      <c r="A1369" s="87">
        <f>IF(biasa1[[#This Row],[JUMLAH]]&gt;0,COUNT(A$3:$A1368)+1,"")</f>
        <v>1344</v>
      </c>
      <c r="B1369" s="88" t="s">
        <v>1353</v>
      </c>
      <c r="C1369" s="87">
        <f>IF(biasa1[[#This Row],[BARU]]="",biasa1[[#This Row],[JUMLAH AWAL]],biasa1[[#This Row],[BARU]])</f>
        <v>2</v>
      </c>
      <c r="D1369" s="87" t="s">
        <v>1</v>
      </c>
      <c r="E1369" s="87">
        <v>2</v>
      </c>
      <c r="F1369" s="87"/>
      <c r="G13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9" s="90"/>
      <c r="I13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9" s="91">
        <f>LOOKUP(ROW(K1369)-ROWS($K$1:$K$3),biasa1[NO])</f>
        <v>1366</v>
      </c>
      <c r="L1369" s="77" t="str">
        <f>LOOKUP(biasa2[[#This Row],[NO]],biasa1[NO],biasa1[NAMA])</f>
        <v>Map kcg 2 Paris microtop</v>
      </c>
      <c r="M1369" s="91">
        <f>LOOKUP(biasa2[[#This Row],[NO]],biasa1[NO],biasa1[JUMLAH])</f>
        <v>4</v>
      </c>
      <c r="N1369" s="91" t="str">
        <f>LOOKUP(biasa2[[#This Row],[NO]],biasa1[NO],biasa1[SATUAN])</f>
        <v>240 pc</v>
      </c>
    </row>
    <row r="1370" spans="1:14" ht="20.100000000000001" customHeight="1">
      <c r="A1370" s="87">
        <f>IF(biasa1[[#This Row],[JUMLAH]]&gt;0,COUNT(A$3:$A1369)+1,"")</f>
        <v>1345</v>
      </c>
      <c r="B1370" s="88" t="s">
        <v>1354</v>
      </c>
      <c r="C1370" s="87">
        <f>IF(biasa1[[#This Row],[BARU]]="",biasa1[[#This Row],[JUMLAH AWAL]],biasa1[[#This Row],[BARU]])</f>
        <v>40</v>
      </c>
      <c r="D1370" s="87" t="s">
        <v>1</v>
      </c>
      <c r="E1370" s="87">
        <v>40</v>
      </c>
      <c r="F1370" s="87"/>
      <c r="G13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0" s="90"/>
      <c r="I13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0" s="91">
        <f>LOOKUP(ROW(K1370)-ROWS($K$1:$K$3),biasa1[NO])</f>
        <v>1367</v>
      </c>
      <c r="L1370" s="77" t="str">
        <f>LOOKUP(biasa2[[#This Row],[NO]],biasa1[NO],biasa1[NAMA])</f>
        <v>Map kcg 2 Sika Hj/ M</v>
      </c>
      <c r="M1370" s="91">
        <f>LOOKUP(biasa2[[#This Row],[NO]],biasa1[NO],biasa1[JUMLAH])</f>
        <v>5</v>
      </c>
      <c r="N1370" s="91" t="str">
        <f>LOOKUP(biasa2[[#This Row],[NO]],biasa1[NO],biasa1[SATUAN])</f>
        <v>50 ls</v>
      </c>
    </row>
    <row r="1371" spans="1:14" ht="20.100000000000001" customHeight="1">
      <c r="A1371" s="87">
        <f>IF(biasa1[[#This Row],[JUMLAH]]&gt;0,COUNT(A$3:$A1370)+1,"")</f>
        <v>1346</v>
      </c>
      <c r="B1371" s="88" t="s">
        <v>2721</v>
      </c>
      <c r="C1371" s="87">
        <f>IF(biasa1[[#This Row],[BARU]]="",biasa1[[#This Row],[JUMLAH AWAL]],biasa1[[#This Row],[BARU]])</f>
        <v>33</v>
      </c>
      <c r="D1371" s="87" t="s">
        <v>1</v>
      </c>
      <c r="E1371" s="87">
        <v>33</v>
      </c>
      <c r="F1371" s="87"/>
      <c r="G13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1" s="90"/>
      <c r="I13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1" s="91">
        <f>LOOKUP(ROW(K1371)-ROWS($K$1:$K$3),biasa1[NO])</f>
        <v>1368</v>
      </c>
      <c r="L1371" s="77" t="str">
        <f>LOOKUP(biasa2[[#This Row],[NO]],biasa1[NO],biasa1[NAMA])</f>
        <v>Map kcg 4 UTN K</v>
      </c>
      <c r="M1371" s="91">
        <f>LOOKUP(biasa2[[#This Row],[NO]],biasa1[NO],biasa1[JUMLAH])</f>
        <v>1</v>
      </c>
      <c r="N1371" s="91">
        <f>LOOKUP(biasa2[[#This Row],[NO]],biasa1[NO],biasa1[SATUAN])</f>
        <v>240</v>
      </c>
    </row>
    <row r="1372" spans="1:14" ht="20.100000000000001" customHeight="1">
      <c r="A1372" s="87">
        <f>IF(biasa1[[#This Row],[JUMLAH]]&gt;0,COUNT(A$3:$A1371)+1,"")</f>
        <v>1347</v>
      </c>
      <c r="B1372" s="88" t="s">
        <v>1355</v>
      </c>
      <c r="C1372" s="87">
        <f>IF(biasa1[[#This Row],[BARU]]="",biasa1[[#This Row],[JUMLAH AWAL]],biasa1[[#This Row],[BARU]])</f>
        <v>56</v>
      </c>
      <c r="D1372" s="87" t="s">
        <v>1</v>
      </c>
      <c r="E1372" s="87">
        <v>56</v>
      </c>
      <c r="F1372" s="87"/>
      <c r="G13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2" s="90"/>
      <c r="I13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2" s="91">
        <f>LOOKUP(ROW(K1372)-ROWS($K$1:$K$3),biasa1[NO])</f>
        <v>1369</v>
      </c>
      <c r="L1372" s="77" t="str">
        <f>LOOKUP(biasa2[[#This Row],[NO]],biasa1[NO],biasa1[NAMA])</f>
        <v>Map kcg 4 UTN K/ P</v>
      </c>
      <c r="M1372" s="91">
        <f>LOOKUP(biasa2[[#This Row],[NO]],biasa1[NO],biasa1[JUMLAH])</f>
        <v>1</v>
      </c>
      <c r="N1372" s="91">
        <f>LOOKUP(biasa2[[#This Row],[NO]],biasa1[NO],biasa1[SATUAN])</f>
        <v>240</v>
      </c>
    </row>
    <row r="1373" spans="1:14" ht="20.100000000000001" customHeight="1">
      <c r="A1373" s="87">
        <f>IF(biasa1[[#This Row],[JUMLAH]]&gt;0,COUNT(A$3:$A1372)+1,"")</f>
        <v>1348</v>
      </c>
      <c r="B1373" s="88" t="s">
        <v>1356</v>
      </c>
      <c r="C1373" s="87">
        <f>IF(biasa1[[#This Row],[BARU]]="",biasa1[[#This Row],[JUMLAH AWAL]],biasa1[[#This Row],[BARU]])</f>
        <v>1</v>
      </c>
      <c r="D1373" s="87">
        <v>300</v>
      </c>
      <c r="E1373" s="87">
        <v>1</v>
      </c>
      <c r="F1373" s="87"/>
      <c r="G13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3" s="90"/>
      <c r="I13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3" s="91">
        <f>LOOKUP(ROW(K1373)-ROWS($K$1:$K$3),biasa1[NO])</f>
        <v>1370</v>
      </c>
      <c r="L1373" s="77" t="str">
        <f>LOOKUP(biasa2[[#This Row],[NO]],biasa1[NO],biasa1[NAMA])</f>
        <v>Map kcg corak 2 U</v>
      </c>
      <c r="M1373" s="91">
        <f>LOOKUP(biasa2[[#This Row],[NO]],biasa1[NO],biasa1[JUMLAH])</f>
        <v>1</v>
      </c>
      <c r="N1373" s="91">
        <f>LOOKUP(biasa2[[#This Row],[NO]],biasa1[NO],biasa1[SATUAN])</f>
        <v>0</v>
      </c>
    </row>
    <row r="1374" spans="1:14" ht="20.100000000000001" customHeight="1">
      <c r="A1374" s="87">
        <f>IF(biasa1[[#This Row],[JUMLAH]]&gt;0,COUNT(A$3:$A1373)+1,"")</f>
        <v>1349</v>
      </c>
      <c r="B1374" s="88" t="s">
        <v>1356</v>
      </c>
      <c r="C1374" s="87">
        <f>IF(biasa1[[#This Row],[BARU]]="",biasa1[[#This Row],[JUMLAH AWAL]],biasa1[[#This Row],[BARU]])</f>
        <v>3</v>
      </c>
      <c r="D1374" s="87">
        <v>350</v>
      </c>
      <c r="E1374" s="87">
        <v>3</v>
      </c>
      <c r="F1374" s="87"/>
      <c r="G13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4" s="90"/>
      <c r="I13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4" s="91">
        <f>LOOKUP(ROW(K1374)-ROWS($K$1:$K$3),biasa1[NO])</f>
        <v>1371</v>
      </c>
      <c r="L1374" s="77" t="str">
        <f>LOOKUP(biasa2[[#This Row],[NO]],biasa1[NO],biasa1[NAMA])</f>
        <v>Map kcg sika K</v>
      </c>
      <c r="M1374" s="91">
        <f>LOOKUP(biasa2[[#This Row],[NO]],biasa1[NO],biasa1[JUMLAH])</f>
        <v>1</v>
      </c>
      <c r="N1374" s="91" t="str">
        <f>LOOKUP(biasa2[[#This Row],[NO]],biasa1[NO],biasa1[SATUAN])</f>
        <v>50 ls</v>
      </c>
    </row>
    <row r="1375" spans="1:14" ht="20.100000000000001" customHeight="1">
      <c r="A1375" s="87">
        <f>IF(biasa1[[#This Row],[JUMLAH]]&gt;0,COUNT(A$3:$A1374)+1,"")</f>
        <v>1350</v>
      </c>
      <c r="B1375" s="88" t="s">
        <v>1356</v>
      </c>
      <c r="C1375" s="87">
        <f>IF(biasa1[[#This Row],[BARU]]="",biasa1[[#This Row],[JUMLAH AWAL]],biasa1[[#This Row],[BARU]])</f>
        <v>1</v>
      </c>
      <c r="D1375" s="87">
        <v>400</v>
      </c>
      <c r="E1375" s="87">
        <v>1</v>
      </c>
      <c r="F1375" s="87"/>
      <c r="G13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5" s="90"/>
      <c r="I13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5" s="91">
        <f>LOOKUP(ROW(K1375)-ROWS($K$1:$K$3),biasa1[NO])</f>
        <v>1372</v>
      </c>
      <c r="L1375" s="77" t="str">
        <f>LOOKUP(biasa2[[#This Row],[NO]],biasa1[NO],biasa1[NAMA])</f>
        <v>Map kcg sika M(14), B(5)</v>
      </c>
      <c r="M1375" s="91">
        <f>LOOKUP(biasa2[[#This Row],[NO]],biasa1[NO],biasa1[JUMLAH])</f>
        <v>17</v>
      </c>
      <c r="N1375" s="91" t="str">
        <f>LOOKUP(biasa2[[#This Row],[NO]],biasa1[NO],biasa1[SATUAN])</f>
        <v>50 ls</v>
      </c>
    </row>
    <row r="1376" spans="1:14" ht="20.100000000000001" customHeight="1">
      <c r="A1376" s="87">
        <f>IF(biasa1[[#This Row],[JUMLAH]]&gt;0,COUNT(A$3:$A1375)+1,"")</f>
        <v>1351</v>
      </c>
      <c r="B1376" s="88" t="s">
        <v>1356</v>
      </c>
      <c r="C1376" s="87">
        <f>IF(biasa1[[#This Row],[BARU]]="",biasa1[[#This Row],[JUMLAH AWAL]],biasa1[[#This Row],[BARU]])</f>
        <v>3</v>
      </c>
      <c r="D1376" s="87">
        <v>600</v>
      </c>
      <c r="E1376" s="87">
        <v>3</v>
      </c>
      <c r="F1376" s="87"/>
      <c r="G13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6" s="90"/>
      <c r="I13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6" s="91">
        <f>LOOKUP(ROW(K1376)-ROWS($K$1:$K$3),biasa1[NO])</f>
        <v>1373</v>
      </c>
      <c r="L1376" s="77" t="str">
        <f>LOOKUP(biasa2[[#This Row],[NO]],biasa1[NO],biasa1[NAMA])</f>
        <v>Map kcg Zipper warna ungu</v>
      </c>
      <c r="M1376" s="91">
        <f>LOOKUP(biasa2[[#This Row],[NO]],biasa1[NO],biasa1[JUMLAH])</f>
        <v>2</v>
      </c>
      <c r="N1376" s="91">
        <f>LOOKUP(biasa2[[#This Row],[NO]],biasa1[NO],biasa1[SATUAN])</f>
        <v>240</v>
      </c>
    </row>
    <row r="1377" spans="1:14" ht="20.100000000000001" customHeight="1">
      <c r="A1377" s="87">
        <f>IF(biasa1[[#This Row],[JUMLAH]]&gt;0,COUNT(A$3:$A1376)+1,"")</f>
        <v>1352</v>
      </c>
      <c r="B1377" s="88" t="s">
        <v>1357</v>
      </c>
      <c r="C1377" s="87">
        <f>IF(biasa1[[#This Row],[BARU]]="",biasa1[[#This Row],[JUMLAH AWAL]],biasa1[[#This Row],[BARU]])</f>
        <v>5</v>
      </c>
      <c r="D1377" s="87">
        <v>24</v>
      </c>
      <c r="E1377" s="87">
        <v>5</v>
      </c>
      <c r="F1377" s="87"/>
      <c r="G13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7" s="90"/>
      <c r="I13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7" s="91">
        <f>LOOKUP(ROW(K1377)-ROWS($K$1:$K$3),biasa1[NO])</f>
        <v>1374</v>
      </c>
      <c r="L1377" s="77" t="str">
        <f>LOOKUP(biasa2[[#This Row],[NO]],biasa1[NO],biasa1[NAMA])</f>
        <v>Map L Merah Vtro</v>
      </c>
      <c r="M1377" s="91">
        <f>LOOKUP(biasa2[[#This Row],[NO]],biasa1[NO],biasa1[JUMLAH])</f>
        <v>1</v>
      </c>
      <c r="N1377" s="91" t="str">
        <f>LOOKUP(biasa2[[#This Row],[NO]],biasa1[NO],biasa1[SATUAN])</f>
        <v>100 ls</v>
      </c>
    </row>
    <row r="1378" spans="1:14" ht="20.100000000000001" customHeight="1">
      <c r="A1378" s="87">
        <f>IF(biasa1[[#This Row],[JUMLAH]]&gt;0,COUNT(A$3:$A1377)+1,"")</f>
        <v>1353</v>
      </c>
      <c r="B1378" s="88" t="s">
        <v>1358</v>
      </c>
      <c r="C1378" s="87">
        <f>IF(biasa1[[#This Row],[BARU]]="",biasa1[[#This Row],[JUMLAH AWAL]],biasa1[[#This Row],[BARU]])</f>
        <v>8</v>
      </c>
      <c r="D1378" s="87" t="s">
        <v>27</v>
      </c>
      <c r="E1378" s="87">
        <v>8</v>
      </c>
      <c r="F1378" s="87"/>
      <c r="G13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8" s="90"/>
      <c r="I13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8" s="91">
        <f>LOOKUP(ROW(K1378)-ROWS($K$1:$K$3),biasa1[NO])</f>
        <v>1375</v>
      </c>
      <c r="L1378" s="77" t="str">
        <f>LOOKUP(biasa2[[#This Row],[NO]],biasa1[NO],biasa1[NAMA])</f>
        <v>Map L Sika 105 K</v>
      </c>
      <c r="M1378" s="91">
        <f>LOOKUP(biasa2[[#This Row],[NO]],biasa1[NO],biasa1[JUMLAH])</f>
        <v>1</v>
      </c>
      <c r="N1378" s="91" t="str">
        <f>LOOKUP(biasa2[[#This Row],[NO]],biasa1[NO],biasa1[SATUAN])</f>
        <v>50 ls</v>
      </c>
    </row>
    <row r="1379" spans="1:14" ht="20.100000000000001" customHeight="1">
      <c r="A1379" s="87">
        <f>IF(biasa1[[#This Row],[JUMLAH]]&gt;0,COUNT(A$3:$A1378)+1,"")</f>
        <v>1354</v>
      </c>
      <c r="B1379" s="88" t="s">
        <v>1359</v>
      </c>
      <c r="C1379" s="87">
        <f>IF(biasa1[[#This Row],[BARU]]="",biasa1[[#This Row],[JUMLAH AWAL]],biasa1[[#This Row],[BARU]])</f>
        <v>2</v>
      </c>
      <c r="D1379" s="87">
        <v>240</v>
      </c>
      <c r="E1379" s="87">
        <v>2</v>
      </c>
      <c r="F1379" s="87"/>
      <c r="G13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9" s="90"/>
      <c r="I13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9" s="91">
        <f>LOOKUP(ROW(K1379)-ROWS($K$1:$K$3),biasa1[NO])</f>
        <v>1376</v>
      </c>
      <c r="L1379" s="77" t="str">
        <f>LOOKUP(biasa2[[#This Row],[NO]],biasa1[NO],biasa1[NAMA])</f>
        <v>Map L Sika Hijau</v>
      </c>
      <c r="M1379" s="91">
        <f>LOOKUP(biasa2[[#This Row],[NO]],biasa1[NO],biasa1[JUMLAH])</f>
        <v>3</v>
      </c>
      <c r="N1379" s="91" t="str">
        <f>LOOKUP(biasa2[[#This Row],[NO]],biasa1[NO],biasa1[SATUAN])</f>
        <v>50 ls</v>
      </c>
    </row>
    <row r="1380" spans="1:14" ht="20.100000000000001" customHeight="1">
      <c r="A1380" s="87">
        <f>IF(biasa1[[#This Row],[JUMLAH]]&gt;0,COUNT(A$3:$A1379)+1,"")</f>
        <v>1355</v>
      </c>
      <c r="B1380" s="88" t="s">
        <v>1360</v>
      </c>
      <c r="C1380" s="87">
        <f>IF(biasa1[[#This Row],[BARU]]="",biasa1[[#This Row],[JUMLAH AWAL]],biasa1[[#This Row],[BARU]])</f>
        <v>14</v>
      </c>
      <c r="D1380" s="87" t="s">
        <v>11</v>
      </c>
      <c r="E1380" s="87">
        <v>14</v>
      </c>
      <c r="F1380" s="87"/>
      <c r="G13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0" s="90"/>
      <c r="I13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0" s="91">
        <f>LOOKUP(ROW(K1380)-ROWS($K$1:$K$3),biasa1[NO])</f>
        <v>1377</v>
      </c>
      <c r="L1380" s="77" t="str">
        <f>LOOKUP(biasa2[[#This Row],[NO]],biasa1[NO],biasa1[NAMA])</f>
        <v>Map L Sika merah</v>
      </c>
      <c r="M1380" s="91">
        <f>LOOKUP(biasa2[[#This Row],[NO]],biasa1[NO],biasa1[JUMLAH])</f>
        <v>2</v>
      </c>
      <c r="N1380" s="91" t="str">
        <f>LOOKUP(biasa2[[#This Row],[NO]],biasa1[NO],biasa1[SATUAN])</f>
        <v>50 ls</v>
      </c>
    </row>
    <row r="1381" spans="1:14" ht="20.100000000000001" customHeight="1">
      <c r="A1381" s="87">
        <f>IF(biasa1[[#This Row],[JUMLAH]]&gt;0,COUNT(A$3:$A1380)+1,"")</f>
        <v>1356</v>
      </c>
      <c r="B1381" s="88" t="s">
        <v>1361</v>
      </c>
      <c r="C1381" s="87">
        <f>IF(biasa1[[#This Row],[BARU]]="",biasa1[[#This Row],[JUMLAH AWAL]],biasa1[[#This Row],[BARU]])</f>
        <v>4</v>
      </c>
      <c r="D1381" s="87" t="s">
        <v>27</v>
      </c>
      <c r="E1381" s="87">
        <v>4</v>
      </c>
      <c r="F1381" s="87"/>
      <c r="G13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1" s="90"/>
      <c r="I13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1" s="91">
        <f>LOOKUP(ROW(K1381)-ROWS($K$1:$K$3),biasa1[NO])</f>
        <v>1378</v>
      </c>
      <c r="L1381" s="77" t="str">
        <f>LOOKUP(biasa2[[#This Row],[NO]],biasa1[NO],biasa1[NAMA])</f>
        <v>Map L Sika P</v>
      </c>
      <c r="M1381" s="91">
        <f>LOOKUP(biasa2[[#This Row],[NO]],biasa1[NO],biasa1[JUMLAH])</f>
        <v>2</v>
      </c>
      <c r="N1381" s="91" t="str">
        <f>LOOKUP(biasa2[[#This Row],[NO]],biasa1[NO],biasa1[SATUAN])</f>
        <v>60 ls</v>
      </c>
    </row>
    <row r="1382" spans="1:14" ht="20.100000000000001" customHeight="1">
      <c r="A1382" s="87">
        <f>IF(biasa1[[#This Row],[JUMLAH]]&gt;0,COUNT(A$3:$A1381)+1,"")</f>
        <v>1357</v>
      </c>
      <c r="B1382" s="88" t="s">
        <v>1362</v>
      </c>
      <c r="C1382" s="87">
        <f>IF(biasa1[[#This Row],[BARU]]="",biasa1[[#This Row],[JUMLAH AWAL]],biasa1[[#This Row],[BARU]])</f>
        <v>18</v>
      </c>
      <c r="D1382" s="87" t="s">
        <v>27</v>
      </c>
      <c r="E1382" s="87">
        <v>18</v>
      </c>
      <c r="F1382" s="87"/>
      <c r="G13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2" s="90"/>
      <c r="I13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2" s="91">
        <f>LOOKUP(ROW(K1382)-ROWS($K$1:$K$3),biasa1[NO])</f>
        <v>1379</v>
      </c>
      <c r="L1382" s="77" t="str">
        <f>LOOKUP(biasa2[[#This Row],[NO]],biasa1[NO],biasa1[NAMA])</f>
        <v>Map microtop kcg-1 MT-119 P(6)/ B(6)</v>
      </c>
      <c r="M1382" s="91">
        <f>LOOKUP(biasa2[[#This Row],[NO]],biasa1[NO],biasa1[JUMLAH])</f>
        <v>12</v>
      </c>
      <c r="N1382" s="91" t="str">
        <f>LOOKUP(biasa2[[#This Row],[NO]],biasa1[NO],biasa1[SATUAN])</f>
        <v>100 ls</v>
      </c>
    </row>
    <row r="1383" spans="1:14" ht="20.100000000000001" customHeight="1">
      <c r="A1383" s="87">
        <f>IF(biasa1[[#This Row],[JUMLAH]]&gt;0,COUNT(A$3:$A1382)+1,"")</f>
        <v>1358</v>
      </c>
      <c r="B1383" s="88" t="s">
        <v>1363</v>
      </c>
      <c r="C1383" s="87">
        <f>IF(biasa1[[#This Row],[BARU]]="",biasa1[[#This Row],[JUMLAH AWAL]],biasa1[[#This Row],[BARU]])</f>
        <v>13</v>
      </c>
      <c r="D1383" s="87" t="s">
        <v>27</v>
      </c>
      <c r="E1383" s="87">
        <v>13</v>
      </c>
      <c r="F1383" s="87"/>
      <c r="G13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3" s="90"/>
      <c r="I13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3" s="91">
        <f>LOOKUP(ROW(K1383)-ROWS($K$1:$K$3),biasa1[NO])</f>
        <v>1380</v>
      </c>
      <c r="L1383" s="77" t="str">
        <f>LOOKUP(biasa2[[#This Row],[NO]],biasa1[NO],biasa1[NAMA])</f>
        <v>Map Ret Imitasi MT 1112</v>
      </c>
      <c r="M1383" s="91">
        <f>LOOKUP(biasa2[[#This Row],[NO]],biasa1[NO],biasa1[JUMLAH])</f>
        <v>4</v>
      </c>
      <c r="N1383" s="91" t="str">
        <f>LOOKUP(biasa2[[#This Row],[NO]],biasa1[NO],biasa1[SATUAN])</f>
        <v>720 pc</v>
      </c>
    </row>
    <row r="1384" spans="1:14" ht="20.100000000000001" customHeight="1">
      <c r="A1384" s="87">
        <f>IF(biasa1[[#This Row],[JUMLAH]]&gt;0,COUNT(A$3:$A1383)+1,"")</f>
        <v>1359</v>
      </c>
      <c r="B1384" s="88" t="s">
        <v>1364</v>
      </c>
      <c r="C1384" s="87">
        <f>IF(biasa1[[#This Row],[BARU]]="",biasa1[[#This Row],[JUMLAH AWAL]],biasa1[[#This Row],[BARU]])</f>
        <v>10</v>
      </c>
      <c r="D1384" s="87" t="s">
        <v>27</v>
      </c>
      <c r="E1384" s="87">
        <v>10</v>
      </c>
      <c r="F1384" s="87"/>
      <c r="G13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4" s="90"/>
      <c r="I13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4" s="91">
        <f>LOOKUP(ROW(K1384)-ROWS($K$1:$K$3),biasa1[NO])</f>
        <v>1381</v>
      </c>
      <c r="L1384" s="77" t="str">
        <f>LOOKUP(biasa2[[#This Row],[NO]],biasa1[NO],biasa1[NAMA])</f>
        <v>Map school Bag corak kcg 2 ungu</v>
      </c>
      <c r="M1384" s="91">
        <f>LOOKUP(biasa2[[#This Row],[NO]],biasa1[NO],biasa1[JUMLAH])</f>
        <v>4</v>
      </c>
      <c r="N1384" s="91" t="str">
        <f>LOOKUP(biasa2[[#This Row],[NO]],biasa1[NO],biasa1[SATUAN])</f>
        <v>240 pc</v>
      </c>
    </row>
    <row r="1385" spans="1:14" ht="20.100000000000001" customHeight="1">
      <c r="A1385" s="87">
        <f>IF(biasa1[[#This Row],[JUMLAH]]&gt;0,COUNT(A$3:$A1384)+1,"")</f>
        <v>1360</v>
      </c>
      <c r="B1385" s="88" t="s">
        <v>1365</v>
      </c>
      <c r="C1385" s="87">
        <f>IF(biasa1[[#This Row],[BARU]]="",biasa1[[#This Row],[JUMLAH AWAL]],biasa1[[#This Row],[BARU]])</f>
        <v>2</v>
      </c>
      <c r="D1385" s="87" t="s">
        <v>27</v>
      </c>
      <c r="E1385" s="87">
        <v>2</v>
      </c>
      <c r="F1385" s="87"/>
      <c r="G13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5" s="90"/>
      <c r="I13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5" s="91">
        <f>LOOKUP(ROW(K1385)-ROWS($K$1:$K$3),biasa1[NO])</f>
        <v>1382</v>
      </c>
      <c r="L1385" s="77" t="str">
        <f>LOOKUP(biasa2[[#This Row],[NO]],biasa1[NO],biasa1[NAMA])</f>
        <v>Map sekolah Mnk ret  Ht-202</v>
      </c>
      <c r="M1385" s="91">
        <f>LOOKUP(biasa2[[#This Row],[NO]],biasa1[NO],biasa1[JUMLAH])</f>
        <v>3</v>
      </c>
      <c r="N1385" s="91" t="str">
        <f>LOOKUP(biasa2[[#This Row],[NO]],biasa1[NO],biasa1[SATUAN])</f>
        <v>120 ls</v>
      </c>
    </row>
    <row r="1386" spans="1:14" ht="20.100000000000001" customHeight="1">
      <c r="A1386" s="87">
        <f>IF(biasa1[[#This Row],[JUMLAH]]&gt;0,COUNT(A$3:$A1385)+1,"")</f>
        <v>1361</v>
      </c>
      <c r="B1386" s="88" t="s">
        <v>1366</v>
      </c>
      <c r="C1386" s="87">
        <f>IF(biasa1[[#This Row],[BARU]]="",biasa1[[#This Row],[JUMLAH AWAL]],biasa1[[#This Row],[BARU]])</f>
        <v>4</v>
      </c>
      <c r="D1386" s="87" t="s">
        <v>1</v>
      </c>
      <c r="E1386" s="87">
        <v>4</v>
      </c>
      <c r="F1386" s="87"/>
      <c r="G13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6" s="90"/>
      <c r="I13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6" s="91">
        <f>LOOKUP(ROW(K1386)-ROWS($K$1:$K$3),biasa1[NO])</f>
        <v>1383</v>
      </c>
      <c r="L1386" s="77" t="str">
        <f>LOOKUP(biasa2[[#This Row],[NO]],biasa1[NO],biasa1[NAMA])</f>
        <v>Map Smile JNT 8077 no B6 5014 F</v>
      </c>
      <c r="M1386" s="91">
        <f>LOOKUP(biasa2[[#This Row],[NO]],biasa1[NO],biasa1[JUMLAH])</f>
        <v>2</v>
      </c>
      <c r="N1386" s="91" t="str">
        <f>LOOKUP(biasa2[[#This Row],[NO]],biasa1[NO],biasa1[SATUAN])</f>
        <v>50 ls</v>
      </c>
    </row>
    <row r="1387" spans="1:14" ht="20.100000000000001" customHeight="1">
      <c r="A1387" s="87">
        <f>IF(biasa1[[#This Row],[JUMLAH]]&gt;0,COUNT(A$3:$A1386)+1,"")</f>
        <v>1362</v>
      </c>
      <c r="B1387" s="88" t="s">
        <v>2722</v>
      </c>
      <c r="C1387" s="87">
        <f>IF(biasa1[[#This Row],[BARU]]="",biasa1[[#This Row],[JUMLAH AWAL]],biasa1[[#This Row],[BARU]])</f>
        <v>3</v>
      </c>
      <c r="D1387" s="87" t="s">
        <v>1367</v>
      </c>
      <c r="E1387" s="87">
        <v>3</v>
      </c>
      <c r="F1387" s="87"/>
      <c r="G13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7" s="90"/>
      <c r="I13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7" s="91">
        <f>LOOKUP(ROW(K1387)-ROWS($K$1:$K$3),biasa1[NO])</f>
        <v>1384</v>
      </c>
      <c r="L1387" s="77" t="str">
        <f>LOOKUP(biasa2[[#This Row],[NO]],biasa1[NO],biasa1[NAMA])</f>
        <v>Map somssi 2010 C mini</v>
      </c>
      <c r="M1387" s="91">
        <f>LOOKUP(biasa2[[#This Row],[NO]],biasa1[NO],biasa1[JUMLAH])</f>
        <v>16</v>
      </c>
      <c r="N1387" s="91" t="str">
        <f>LOOKUP(biasa2[[#This Row],[NO]],biasa1[NO],biasa1[SATUAN])</f>
        <v>240 pc</v>
      </c>
    </row>
    <row r="1388" spans="1:14" ht="20.100000000000001" customHeight="1">
      <c r="A1388" s="87">
        <f>IF(biasa1[[#This Row],[JUMLAH]]&gt;0,COUNT(A$3:$A1387)+1,"")</f>
        <v>1363</v>
      </c>
      <c r="B1388" s="88" t="s">
        <v>2723</v>
      </c>
      <c r="C1388" s="87">
        <f>IF(biasa1[[#This Row],[BARU]]="",biasa1[[#This Row],[JUMLAH AWAL]],biasa1[[#This Row],[BARU]])</f>
        <v>7</v>
      </c>
      <c r="D1388" s="87">
        <v>240</v>
      </c>
      <c r="E1388" s="87">
        <v>7</v>
      </c>
      <c r="F1388" s="87"/>
      <c r="G13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8" s="90"/>
      <c r="I13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8" s="91">
        <f>LOOKUP(ROW(K1388)-ROWS($K$1:$K$3),biasa1[NO])</f>
        <v>1385</v>
      </c>
      <c r="L1388" s="77" t="str">
        <f>LOOKUP(biasa2[[#This Row],[NO]],biasa1[NO],biasa1[NAMA])</f>
        <v>Map somssi tali 2015/S (P/K/B/M/Hj/Pink)</v>
      </c>
      <c r="M1388" s="91">
        <f>LOOKUP(biasa2[[#This Row],[NO]],biasa1[NO],biasa1[JUMLAH])</f>
        <v>29</v>
      </c>
      <c r="N1388" s="91" t="str">
        <f>LOOKUP(biasa2[[#This Row],[NO]],biasa1[NO],biasa1[SATUAN])</f>
        <v>96 pc</v>
      </c>
    </row>
    <row r="1389" spans="1:14" ht="20.100000000000001" customHeight="1">
      <c r="A1389" s="87">
        <f>IF(biasa1[[#This Row],[JUMLAH]]&gt;0,COUNT(A$3:$A1388)+1,"")</f>
        <v>1364</v>
      </c>
      <c r="B1389" s="88" t="s">
        <v>2724</v>
      </c>
      <c r="C1389" s="87">
        <f>IF(biasa1[[#This Row],[BARU]]="",biasa1[[#This Row],[JUMLAH AWAL]],biasa1[[#This Row],[BARU]])</f>
        <v>1</v>
      </c>
      <c r="D1389" s="87">
        <v>240</v>
      </c>
      <c r="E1389" s="87">
        <v>1</v>
      </c>
      <c r="F1389" s="87"/>
      <c r="G13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9" s="90"/>
      <c r="I13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9" s="91">
        <f>LOOKUP(ROW(K1389)-ROWS($K$1:$K$3),biasa1[NO])</f>
        <v>1386</v>
      </c>
      <c r="L1389" s="77" t="str">
        <f>LOOKUP(biasa2[[#This Row],[NO]],biasa1[NO],biasa1[NAMA])</f>
        <v>Map Tali A4 warna polos 4164</v>
      </c>
      <c r="M1389" s="91">
        <f>LOOKUP(biasa2[[#This Row],[NO]],biasa1[NO],biasa1[JUMLAH])</f>
        <v>3</v>
      </c>
      <c r="N1389" s="91" t="str">
        <f>LOOKUP(biasa2[[#This Row],[NO]],biasa1[NO],biasa1[SATUAN])</f>
        <v>160 pc</v>
      </c>
    </row>
    <row r="1390" spans="1:14" ht="20.100000000000001" customHeight="1">
      <c r="A1390" s="87">
        <f>IF(biasa1[[#This Row],[JUMLAH]]&gt;0,COUNT(A$3:$A1389)+1,"")</f>
        <v>1365</v>
      </c>
      <c r="B1390" s="88" t="s">
        <v>2725</v>
      </c>
      <c r="C1390" s="87">
        <f>IF(biasa1[[#This Row],[BARU]]="",biasa1[[#This Row],[JUMLAH AWAL]],biasa1[[#This Row],[BARU]])</f>
        <v>1</v>
      </c>
      <c r="D1390" s="87">
        <v>240</v>
      </c>
      <c r="E1390" s="87">
        <v>1</v>
      </c>
      <c r="F1390" s="87"/>
      <c r="G13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0" s="90"/>
      <c r="I13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0" s="91">
        <f>LOOKUP(ROW(K1390)-ROWS($K$1:$K$3),biasa1[NO])</f>
        <v>1387</v>
      </c>
      <c r="L1390" s="77" t="str">
        <f>LOOKUP(biasa2[[#This Row],[NO]],biasa1[NO],biasa1[NAMA])</f>
        <v xml:space="preserve">Map tali sika biru </v>
      </c>
      <c r="M1390" s="91">
        <f>LOOKUP(biasa2[[#This Row],[NO]],biasa1[NO],biasa1[JUMLAH])</f>
        <v>3</v>
      </c>
      <c r="N1390" s="91" t="str">
        <f>LOOKUP(biasa2[[#This Row],[NO]],biasa1[NO],biasa1[SATUAN])</f>
        <v>50 ls</v>
      </c>
    </row>
    <row r="1391" spans="1:14" ht="20.100000000000001" customHeight="1">
      <c r="A1391" s="87">
        <f>IF(biasa1[[#This Row],[JUMLAH]]&gt;0,COUNT(A$3:$A1390)+1,"")</f>
        <v>1366</v>
      </c>
      <c r="B1391" s="88" t="s">
        <v>2726</v>
      </c>
      <c r="C1391" s="87">
        <f>IF(biasa1[[#This Row],[BARU]]="",biasa1[[#This Row],[JUMLAH AWAL]],biasa1[[#This Row],[BARU]])</f>
        <v>4</v>
      </c>
      <c r="D1391" s="87" t="s">
        <v>76</v>
      </c>
      <c r="E1391" s="87">
        <v>4</v>
      </c>
      <c r="F1391" s="87"/>
      <c r="G13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1" s="90"/>
      <c r="I13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1" s="91">
        <f>LOOKUP(ROW(K1391)-ROWS($K$1:$K$3),biasa1[NO])</f>
        <v>1388</v>
      </c>
      <c r="L1391" s="77" t="str">
        <f>LOOKUP(biasa2[[#This Row],[NO]],biasa1[NO],biasa1[NAMA])</f>
        <v>Map tali sika kuning (2)/ hijau (4)</v>
      </c>
      <c r="M1391" s="91">
        <f>LOOKUP(biasa2[[#This Row],[NO]],biasa1[NO],biasa1[JUMLAH])</f>
        <v>6</v>
      </c>
      <c r="N1391" s="91" t="str">
        <f>LOOKUP(biasa2[[#This Row],[NO]],biasa1[NO],biasa1[SATUAN])</f>
        <v>50 ls</v>
      </c>
    </row>
    <row r="1392" spans="1:14" ht="20.100000000000001" customHeight="1">
      <c r="A1392" s="87">
        <f>IF(biasa1[[#This Row],[JUMLAH]]&gt;0,COUNT(A$3:$A1391)+1,"")</f>
        <v>1367</v>
      </c>
      <c r="B1392" s="88" t="s">
        <v>2727</v>
      </c>
      <c r="C1392" s="87">
        <f>IF(biasa1[[#This Row],[BARU]]="",biasa1[[#This Row],[JUMLAH AWAL]],biasa1[[#This Row],[BARU]])</f>
        <v>5</v>
      </c>
      <c r="D1392" s="87" t="s">
        <v>27</v>
      </c>
      <c r="E1392" s="87">
        <v>5</v>
      </c>
      <c r="F1392" s="87"/>
      <c r="G13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2" s="90"/>
      <c r="I13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2" s="91">
        <f>LOOKUP(ROW(K1392)-ROWS($K$1:$K$3),biasa1[NO])</f>
        <v>1389</v>
      </c>
      <c r="L1392" s="77" t="str">
        <f>LOOKUP(biasa2[[#This Row],[NO]],biasa1[NO],biasa1[NAMA])</f>
        <v>Map tali sika merah (1)/ putih (10)</v>
      </c>
      <c r="M1392" s="91">
        <f>LOOKUP(biasa2[[#This Row],[NO]],biasa1[NO],biasa1[JUMLAH])</f>
        <v>11</v>
      </c>
      <c r="N1392" s="91" t="str">
        <f>LOOKUP(biasa2[[#This Row],[NO]],biasa1[NO],biasa1[SATUAN])</f>
        <v>50 ls</v>
      </c>
    </row>
    <row r="1393" spans="1:14" ht="20.100000000000001" customHeight="1">
      <c r="A1393" s="87">
        <f>IF(biasa1[[#This Row],[JUMLAH]]&gt;0,COUNT(A$3:$A1392)+1,"")</f>
        <v>1368</v>
      </c>
      <c r="B1393" s="88" t="s">
        <v>2728</v>
      </c>
      <c r="C1393" s="87">
        <f>IF(biasa1[[#This Row],[BARU]]="",biasa1[[#This Row],[JUMLAH AWAL]],biasa1[[#This Row],[BARU]])</f>
        <v>1</v>
      </c>
      <c r="D1393" s="87">
        <v>240</v>
      </c>
      <c r="E1393" s="87">
        <v>1</v>
      </c>
      <c r="F1393" s="87"/>
      <c r="G13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3" s="90"/>
      <c r="I13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3" s="91">
        <f>LOOKUP(ROW(K1393)-ROWS($K$1:$K$3),biasa1[NO])</f>
        <v>1390</v>
      </c>
      <c r="L1393" s="77" t="str">
        <f>LOOKUP(biasa2[[#This Row],[NO]],biasa1[NO],biasa1[NAMA])</f>
        <v>Map Tenteng ZF 821 Lx</v>
      </c>
      <c r="M1393" s="91">
        <f>LOOKUP(biasa2[[#This Row],[NO]],biasa1[NO],biasa1[JUMLAH])</f>
        <v>2</v>
      </c>
      <c r="N1393" s="91" t="str">
        <f>LOOKUP(biasa2[[#This Row],[NO]],biasa1[NO],biasa1[SATUAN])</f>
        <v>12 ls</v>
      </c>
    </row>
    <row r="1394" spans="1:14" ht="20.100000000000001" customHeight="1">
      <c r="A1394" s="87">
        <f>IF(biasa1[[#This Row],[JUMLAH]]&gt;0,COUNT(A$3:$A1393)+1,"")</f>
        <v>1369</v>
      </c>
      <c r="B1394" s="88" t="s">
        <v>2729</v>
      </c>
      <c r="C1394" s="87">
        <f>IF(biasa1[[#This Row],[BARU]]="",biasa1[[#This Row],[JUMLAH AWAL]],biasa1[[#This Row],[BARU]])</f>
        <v>1</v>
      </c>
      <c r="D1394" s="87">
        <v>240</v>
      </c>
      <c r="E1394" s="87">
        <v>1</v>
      </c>
      <c r="F1394" s="87"/>
      <c r="G13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4" s="90"/>
      <c r="I13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4" s="91">
        <f>LOOKUP(ROW(K1394)-ROWS($K$1:$K$3),biasa1[NO])</f>
        <v>1391</v>
      </c>
      <c r="L1394" s="77" t="str">
        <f>LOOKUP(biasa2[[#This Row],[NO]],biasa1[NO],biasa1[NAMA])</f>
        <v>Map Tenteng ZF 830</v>
      </c>
      <c r="M1394" s="91">
        <f>LOOKUP(biasa2[[#This Row],[NO]],biasa1[NO],biasa1[JUMLAH])</f>
        <v>3</v>
      </c>
      <c r="N1394" s="91" t="str">
        <f>LOOKUP(biasa2[[#This Row],[NO]],biasa1[NO],biasa1[SATUAN])</f>
        <v>72 pc</v>
      </c>
    </row>
    <row r="1395" spans="1:14" ht="20.100000000000001" customHeight="1">
      <c r="A1395" s="87">
        <f>IF(biasa1[[#This Row],[JUMLAH]]&gt;0,COUNT(A$3:$A1394)+1,"")</f>
        <v>1370</v>
      </c>
      <c r="B1395" s="88" t="s">
        <v>2730</v>
      </c>
      <c r="C1395" s="87">
        <f>IF(biasa1[[#This Row],[BARU]]="",biasa1[[#This Row],[JUMLAH AWAL]],biasa1[[#This Row],[BARU]])</f>
        <v>1</v>
      </c>
      <c r="D1395" s="87"/>
      <c r="E1395" s="87">
        <v>1</v>
      </c>
      <c r="F1395" s="87"/>
      <c r="G13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5" s="90"/>
      <c r="I13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5" s="91">
        <f>LOOKUP(ROW(K1395)-ROWS($K$1:$K$3),biasa1[NO])</f>
        <v>1392</v>
      </c>
      <c r="L1395" s="77" t="str">
        <f>LOOKUP(biasa2[[#This Row],[NO]],biasa1[NO],biasa1[NAMA])</f>
        <v>Map topla 1830 KM hj</v>
      </c>
      <c r="M1395" s="91">
        <f>LOOKUP(biasa2[[#This Row],[NO]],biasa1[NO],biasa1[JUMLAH])</f>
        <v>3</v>
      </c>
      <c r="N1395" s="91">
        <f>LOOKUP(biasa2[[#This Row],[NO]],biasa1[NO],biasa1[SATUAN])</f>
        <v>30</v>
      </c>
    </row>
    <row r="1396" spans="1:14" ht="20.100000000000001" customHeight="1">
      <c r="A1396" s="87">
        <f>IF(biasa1[[#This Row],[JUMLAH]]&gt;0,COUNT(A$3:$A1395)+1,"")</f>
        <v>1371</v>
      </c>
      <c r="B1396" s="96" t="s">
        <v>2732</v>
      </c>
      <c r="C1396" s="97">
        <f>IF(biasa1[[#This Row],[BARU]]="",biasa1[[#This Row],[JUMLAH AWAL]],biasa1[[#This Row],[BARU]])</f>
        <v>1</v>
      </c>
      <c r="D1396" s="97" t="s">
        <v>27</v>
      </c>
      <c r="E1396" s="97">
        <v>1</v>
      </c>
      <c r="F1396" s="87"/>
      <c r="G13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6" s="90"/>
      <c r="I13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6" s="91">
        <f>LOOKUP(ROW(K1396)-ROWS($K$1:$K$3),biasa1[NO])</f>
        <v>1393</v>
      </c>
      <c r="L1396" s="77" t="str">
        <f>LOOKUP(biasa2[[#This Row],[NO]],biasa1[NO],biasa1[NAMA])</f>
        <v>Map Topla 1928 orange</v>
      </c>
      <c r="M1396" s="91">
        <f>LOOKUP(biasa2[[#This Row],[NO]],biasa1[NO],biasa1[JUMLAH])</f>
        <v>1</v>
      </c>
      <c r="N1396" s="91">
        <f>LOOKUP(biasa2[[#This Row],[NO]],biasa1[NO],biasa1[SATUAN])</f>
        <v>240</v>
      </c>
    </row>
    <row r="1397" spans="1:14" ht="20.100000000000001" customHeight="1">
      <c r="A1397" s="87">
        <f>IF(biasa1[[#This Row],[JUMLAH]]&gt;0,COUNT(A$3:$A1396)+1,"")</f>
        <v>1372</v>
      </c>
      <c r="B1397" s="96" t="s">
        <v>2731</v>
      </c>
      <c r="C1397" s="97">
        <f>IF(biasa1[[#This Row],[BARU]]="",biasa1[[#This Row],[JUMLAH AWAL]],biasa1[[#This Row],[BARU]])</f>
        <v>17</v>
      </c>
      <c r="D1397" s="97" t="s">
        <v>27</v>
      </c>
      <c r="E1397" s="97">
        <v>17</v>
      </c>
      <c r="F1397" s="87"/>
      <c r="G13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7" s="90"/>
      <c r="I13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7" s="91">
        <f>LOOKUP(ROW(K1397)-ROWS($K$1:$K$3),biasa1[NO])</f>
        <v>1394</v>
      </c>
      <c r="L1397" s="77" t="str">
        <f>LOOKUP(biasa2[[#This Row],[NO]],biasa1[NO],biasa1[NAMA])</f>
        <v>Map Topla 20 lb</v>
      </c>
      <c r="M1397" s="91">
        <f>LOOKUP(biasa2[[#This Row],[NO]],biasa1[NO],biasa1[JUMLAH])</f>
        <v>1</v>
      </c>
      <c r="N1397" s="91" t="str">
        <f>LOOKUP(biasa2[[#This Row],[NO]],biasa1[NO],biasa1[SATUAN])</f>
        <v>60 pc</v>
      </c>
    </row>
    <row r="1398" spans="1:14" ht="20.100000000000001" customHeight="1">
      <c r="A1398" s="87">
        <f>IF(biasa1[[#This Row],[JUMLAH]]&gt;0,COUNT(A$3:$A1397)+1,"")</f>
        <v>1373</v>
      </c>
      <c r="B1398" s="88" t="s">
        <v>2733</v>
      </c>
      <c r="C1398" s="87">
        <f>IF(biasa1[[#This Row],[BARU]]="",biasa1[[#This Row],[JUMLAH AWAL]],biasa1[[#This Row],[BARU]])</f>
        <v>2</v>
      </c>
      <c r="D1398" s="87">
        <v>240</v>
      </c>
      <c r="E1398" s="87">
        <v>2</v>
      </c>
      <c r="F1398" s="87"/>
      <c r="G13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8" s="90"/>
      <c r="I13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8" s="91">
        <f>LOOKUP(ROW(K1398)-ROWS($K$1:$K$3),biasa1[NO])</f>
        <v>1395</v>
      </c>
      <c r="L1398" s="77" t="str">
        <f>LOOKUP(biasa2[[#This Row],[NO]],biasa1[NO],biasa1[NAMA])</f>
        <v>Map Topla 3080 Hj (3)/ ungu (3)</v>
      </c>
      <c r="M1398" s="91">
        <f>LOOKUP(biasa2[[#This Row],[NO]],biasa1[NO],biasa1[JUMLAH])</f>
        <v>6</v>
      </c>
      <c r="N1398" s="91">
        <f>LOOKUP(biasa2[[#This Row],[NO]],biasa1[NO],biasa1[SATUAN])</f>
        <v>240</v>
      </c>
    </row>
    <row r="1399" spans="1:14" ht="20.100000000000001" customHeight="1">
      <c r="A1399" s="87">
        <f>IF(biasa1[[#This Row],[JUMLAH]]&gt;0,COUNT(A$3:$A1398)+1,"")</f>
        <v>1374</v>
      </c>
      <c r="B1399" s="88" t="s">
        <v>1368</v>
      </c>
      <c r="C1399" s="87">
        <f>IF(biasa1[[#This Row],[BARU]]="",biasa1[[#This Row],[JUMLAH AWAL]],biasa1[[#This Row],[BARU]])</f>
        <v>1</v>
      </c>
      <c r="D1399" s="87" t="s">
        <v>11</v>
      </c>
      <c r="E1399" s="87">
        <v>1</v>
      </c>
      <c r="F1399" s="87"/>
      <c r="G13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9" s="90"/>
      <c r="I13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9" s="91">
        <f>LOOKUP(ROW(K1399)-ROWS($K$1:$K$3),biasa1[NO])</f>
        <v>1396</v>
      </c>
      <c r="L1399" s="77" t="str">
        <f>LOOKUP(biasa2[[#This Row],[NO]],biasa1[NO],biasa1[NAMA])</f>
        <v>Map Topla 3080 K (2)/ Ht (2)</v>
      </c>
      <c r="M1399" s="91">
        <f>LOOKUP(biasa2[[#This Row],[NO]],biasa1[NO],biasa1[JUMLAH])</f>
        <v>4</v>
      </c>
      <c r="N1399" s="91">
        <f>LOOKUP(biasa2[[#This Row],[NO]],biasa1[NO],biasa1[SATUAN])</f>
        <v>240</v>
      </c>
    </row>
    <row r="1400" spans="1:14" ht="20.100000000000001" customHeight="1">
      <c r="A1400" s="87">
        <f>IF(biasa1[[#This Row],[JUMLAH]]&gt;0,COUNT(A$3:$A1399)+1,"")</f>
        <v>1375</v>
      </c>
      <c r="B1400" s="88" t="s">
        <v>1369</v>
      </c>
      <c r="C1400" s="87">
        <f>IF(biasa1[[#This Row],[BARU]]="",biasa1[[#This Row],[JUMLAH AWAL]],biasa1[[#This Row],[BARU]])</f>
        <v>1</v>
      </c>
      <c r="D1400" s="87" t="s">
        <v>27</v>
      </c>
      <c r="E1400" s="87">
        <v>1</v>
      </c>
      <c r="F1400" s="87"/>
      <c r="G14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0" s="90"/>
      <c r="I14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0" s="91">
        <f>LOOKUP(ROW(K1400)-ROWS($K$1:$K$3),biasa1[NO])</f>
        <v>1397</v>
      </c>
      <c r="L1400" s="77" t="str">
        <f>LOOKUP(biasa2[[#This Row],[NO]],biasa1[NO],biasa1[NAMA])</f>
        <v>Map Topla 3080 orange (4)/ M(2)</v>
      </c>
      <c r="M1400" s="91">
        <f>LOOKUP(biasa2[[#This Row],[NO]],biasa1[NO],biasa1[JUMLAH])</f>
        <v>6</v>
      </c>
      <c r="N1400" s="91">
        <f>LOOKUP(biasa2[[#This Row],[NO]],biasa1[NO],biasa1[SATUAN])</f>
        <v>240</v>
      </c>
    </row>
    <row r="1401" spans="1:14" ht="20.100000000000001" customHeight="1">
      <c r="A1401" s="87">
        <f>IF(biasa1[[#This Row],[JUMLAH]]&gt;0,COUNT(A$3:$A1400)+1,"")</f>
        <v>1376</v>
      </c>
      <c r="B1401" s="88" t="s">
        <v>1370</v>
      </c>
      <c r="C1401" s="87">
        <f>IF(biasa1[[#This Row],[BARU]]="",biasa1[[#This Row],[JUMLAH AWAL]],biasa1[[#This Row],[BARU]])</f>
        <v>3</v>
      </c>
      <c r="D1401" s="87" t="s">
        <v>27</v>
      </c>
      <c r="E1401" s="87">
        <v>3</v>
      </c>
      <c r="F1401" s="87"/>
      <c r="G14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1" s="90"/>
      <c r="I14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1" s="91">
        <f>LOOKUP(ROW(K1401)-ROWS($K$1:$K$3),biasa1[NO])</f>
        <v>1398</v>
      </c>
      <c r="L1401" s="77" t="str">
        <f>LOOKUP(biasa2[[#This Row],[NO]],biasa1[NO],biasa1[NAMA])</f>
        <v>Map Topla 3090 B(4)/ orange(2)</v>
      </c>
      <c r="M1401" s="91">
        <f>LOOKUP(biasa2[[#This Row],[NO]],biasa1[NO],biasa1[JUMLAH])</f>
        <v>6</v>
      </c>
      <c r="N1401" s="91">
        <f>LOOKUP(biasa2[[#This Row],[NO]],biasa1[NO],biasa1[SATUAN])</f>
        <v>240</v>
      </c>
    </row>
    <row r="1402" spans="1:14" ht="20.100000000000001" customHeight="1">
      <c r="A1402" s="87">
        <f>IF(biasa1[[#This Row],[JUMLAH]]&gt;0,COUNT(A$3:$A1401)+1,"")</f>
        <v>1377</v>
      </c>
      <c r="B1402" s="88" t="s">
        <v>1371</v>
      </c>
      <c r="C1402" s="87">
        <f>IF(biasa1[[#This Row],[BARU]]="",biasa1[[#This Row],[JUMLAH AWAL]],biasa1[[#This Row],[BARU]])</f>
        <v>2</v>
      </c>
      <c r="D1402" s="87" t="s">
        <v>27</v>
      </c>
      <c r="E1402" s="87">
        <v>2</v>
      </c>
      <c r="F1402" s="87"/>
      <c r="G14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2" s="90"/>
      <c r="I14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2" s="91">
        <f>LOOKUP(ROW(K1402)-ROWS($K$1:$K$3),biasa1[NO])</f>
        <v>1399</v>
      </c>
      <c r="L1402" s="77" t="str">
        <f>LOOKUP(biasa2[[#This Row],[NO]],biasa1[NO],biasa1[NAMA])</f>
        <v>Map Topla 3090 M(2)/ K(1)</v>
      </c>
      <c r="M1402" s="91">
        <f>LOOKUP(biasa2[[#This Row],[NO]],biasa1[NO],biasa1[JUMLAH])</f>
        <v>3</v>
      </c>
      <c r="N1402" s="91">
        <f>LOOKUP(biasa2[[#This Row],[NO]],biasa1[NO],biasa1[SATUAN])</f>
        <v>240</v>
      </c>
    </row>
    <row r="1403" spans="1:14" ht="20.100000000000001" customHeight="1">
      <c r="A1403" s="87">
        <f>IF(biasa1[[#This Row],[JUMLAH]]&gt;0,COUNT(A$3:$A1402)+1,"")</f>
        <v>1378</v>
      </c>
      <c r="B1403" s="93" t="s">
        <v>2734</v>
      </c>
      <c r="C1403" s="94">
        <f>IF(biasa1[[#This Row],[BARU]]="",biasa1[[#This Row],[JUMLAH AWAL]],biasa1[[#This Row],[BARU]])</f>
        <v>2</v>
      </c>
      <c r="D1403" s="94" t="s">
        <v>40</v>
      </c>
      <c r="E1403" s="94">
        <v>2</v>
      </c>
      <c r="F1403" s="87"/>
      <c r="G14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3" s="90"/>
      <c r="I14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3" s="91">
        <f>LOOKUP(ROW(K1403)-ROWS($K$1:$K$3),biasa1[NO])</f>
        <v>1400</v>
      </c>
      <c r="L1403" s="77" t="str">
        <f>LOOKUP(biasa2[[#This Row],[NO]],biasa1[NO],biasa1[NAMA])</f>
        <v>Map Topla 3090 ungu(1)</v>
      </c>
      <c r="M1403" s="91">
        <f>LOOKUP(biasa2[[#This Row],[NO]],biasa1[NO],biasa1[JUMLAH])</f>
        <v>1</v>
      </c>
      <c r="N1403" s="91">
        <f>LOOKUP(biasa2[[#This Row],[NO]],biasa1[NO],biasa1[SATUAN])</f>
        <v>240</v>
      </c>
    </row>
    <row r="1404" spans="1:14" ht="20.100000000000001" customHeight="1">
      <c r="A1404" s="87">
        <f>IF(biasa1[[#This Row],[JUMLAH]]&gt;0,COUNT(A$3:$A1403)+1,"")</f>
        <v>1379</v>
      </c>
      <c r="B1404" s="88" t="s">
        <v>2735</v>
      </c>
      <c r="C1404" s="87">
        <f>IF(biasa1[[#This Row],[BARU]]="",biasa1[[#This Row],[JUMLAH AWAL]],biasa1[[#This Row],[BARU]])</f>
        <v>12</v>
      </c>
      <c r="D1404" s="87" t="s">
        <v>11</v>
      </c>
      <c r="E1404" s="87">
        <v>12</v>
      </c>
      <c r="F1404" s="87"/>
      <c r="G14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4" s="90"/>
      <c r="I14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4" s="91">
        <f>LOOKUP(ROW(K1404)-ROWS($K$1:$K$3),biasa1[NO])</f>
        <v>1401</v>
      </c>
      <c r="L1404" s="77" t="str">
        <f>LOOKUP(biasa2[[#This Row],[NO]],biasa1[NO],biasa1[NAMA])</f>
        <v>Map Topla 40 lb</v>
      </c>
      <c r="M1404" s="91">
        <f>LOOKUP(biasa2[[#This Row],[NO]],biasa1[NO],biasa1[JUMLAH])</f>
        <v>1</v>
      </c>
      <c r="N1404" s="91" t="str">
        <f>LOOKUP(biasa2[[#This Row],[NO]],biasa1[NO],biasa1[SATUAN])</f>
        <v>60 pc</v>
      </c>
    </row>
    <row r="1405" spans="1:14" ht="20.100000000000001" customHeight="1">
      <c r="A1405" s="87">
        <f>IF(biasa1[[#This Row],[JUMLAH]]&gt;0,COUNT(A$3:$A1404)+1,"")</f>
        <v>1380</v>
      </c>
      <c r="B1405" s="88" t="s">
        <v>1372</v>
      </c>
      <c r="C1405" s="87">
        <f>IF(biasa1[[#This Row],[BARU]]="",biasa1[[#This Row],[JUMLAH AWAL]],biasa1[[#This Row],[BARU]])</f>
        <v>4</v>
      </c>
      <c r="D1405" s="87" t="s">
        <v>802</v>
      </c>
      <c r="E1405" s="87">
        <v>4</v>
      </c>
      <c r="F1405" s="87"/>
      <c r="G14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5" s="90"/>
      <c r="I14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5" s="91">
        <f>LOOKUP(ROW(K1405)-ROWS($K$1:$K$3),biasa1[NO])</f>
        <v>1402</v>
      </c>
      <c r="L1405" s="77" t="str">
        <f>LOOKUP(biasa2[[#This Row],[NO]],biasa1[NO],biasa1[NAMA])</f>
        <v>Map Topla 60 lb</v>
      </c>
      <c r="M1405" s="91">
        <f>LOOKUP(biasa2[[#This Row],[NO]],biasa1[NO],biasa1[JUMLAH])</f>
        <v>1</v>
      </c>
      <c r="N1405" s="91" t="str">
        <f>LOOKUP(biasa2[[#This Row],[NO]],biasa1[NO],biasa1[SATUAN])</f>
        <v>60 pc</v>
      </c>
    </row>
    <row r="1406" spans="1:14" ht="20.100000000000001" customHeight="1">
      <c r="A1406" s="87">
        <f>IF(biasa1[[#This Row],[JUMLAH]]&gt;0,COUNT(A$3:$A1405)+1,"")</f>
        <v>1381</v>
      </c>
      <c r="B1406" s="88" t="s">
        <v>2736</v>
      </c>
      <c r="C1406" s="87">
        <f>IF(biasa1[[#This Row],[BARU]]="",biasa1[[#This Row],[JUMLAH AWAL]],biasa1[[#This Row],[BARU]])</f>
        <v>4</v>
      </c>
      <c r="D1406" s="87" t="s">
        <v>76</v>
      </c>
      <c r="E1406" s="87">
        <v>4</v>
      </c>
      <c r="F1406" s="87"/>
      <c r="G14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6" s="90"/>
      <c r="I14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6" s="91">
        <f>LOOKUP(ROW(K1406)-ROWS($K$1:$K$3),biasa1[NO])</f>
        <v>1403</v>
      </c>
      <c r="L1406" s="77" t="str">
        <f>LOOKUP(biasa2[[#This Row],[NO]],biasa1[NO],biasa1[NAMA])</f>
        <v>Map Transparan AC 1605 B(10)/ K(8)/ M(2)</v>
      </c>
      <c r="M1406" s="91">
        <f>LOOKUP(biasa2[[#This Row],[NO]],biasa1[NO],biasa1[JUMLAH])</f>
        <v>20</v>
      </c>
      <c r="N1406" s="91">
        <f>LOOKUP(biasa2[[#This Row],[NO]],biasa1[NO],biasa1[SATUAN])</f>
        <v>240</v>
      </c>
    </row>
    <row r="1407" spans="1:14" ht="20.100000000000001" customHeight="1">
      <c r="A1407" s="87">
        <f>IF(biasa1[[#This Row],[JUMLAH]]&gt;0,COUNT(A$3:$A1406)+1,"")</f>
        <v>1382</v>
      </c>
      <c r="B1407" s="88" t="s">
        <v>1373</v>
      </c>
      <c r="C1407" s="87">
        <f>IF(biasa1[[#This Row],[BARU]]="",biasa1[[#This Row],[JUMLAH AWAL]],biasa1[[#This Row],[BARU]])</f>
        <v>3</v>
      </c>
      <c r="D1407" s="87" t="s">
        <v>33</v>
      </c>
      <c r="E1407" s="87">
        <v>3</v>
      </c>
      <c r="F1407" s="87"/>
      <c r="G14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7" s="90"/>
      <c r="I14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7" s="91">
        <f>LOOKUP(ROW(K1407)-ROWS($K$1:$K$3),biasa1[NO])</f>
        <v>1404</v>
      </c>
      <c r="L1407" s="77" t="str">
        <f>LOOKUP(biasa2[[#This Row],[NO]],biasa1[NO],biasa1[NAMA])</f>
        <v>Map Transparant B4</v>
      </c>
      <c r="M1407" s="91">
        <f>LOOKUP(biasa2[[#This Row],[NO]],biasa1[NO],biasa1[JUMLAH])</f>
        <v>2</v>
      </c>
      <c r="N1407" s="91" t="str">
        <f>LOOKUP(biasa2[[#This Row],[NO]],biasa1[NO],biasa1[SATUAN])</f>
        <v>1000 pc</v>
      </c>
    </row>
    <row r="1408" spans="1:14" ht="20.100000000000001" customHeight="1">
      <c r="A1408" s="87">
        <f>IF(biasa1[[#This Row],[JUMLAH]]&gt;0,COUNT(A$3:$A1407)+1,"")</f>
        <v>1383</v>
      </c>
      <c r="B1408" s="88" t="s">
        <v>1374</v>
      </c>
      <c r="C1408" s="87">
        <f>IF(biasa1[[#This Row],[BARU]]="",biasa1[[#This Row],[JUMLAH AWAL]],biasa1[[#This Row],[BARU]])</f>
        <v>2</v>
      </c>
      <c r="D1408" s="87" t="s">
        <v>27</v>
      </c>
      <c r="E1408" s="87">
        <v>2</v>
      </c>
      <c r="F1408" s="87"/>
      <c r="G14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8" s="90"/>
      <c r="I14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8" s="91">
        <f>LOOKUP(ROW(K1408)-ROWS($K$1:$K$3),biasa1[NO])</f>
        <v>1405</v>
      </c>
      <c r="L1408" s="77" t="str">
        <f>LOOKUP(biasa2[[#This Row],[NO]],biasa1[NO],biasa1[NAMA])</f>
        <v>Map UTN Dove 2w Hj muda(2)</v>
      </c>
      <c r="M1408" s="91">
        <f>LOOKUP(biasa2[[#This Row],[NO]],biasa1[NO],biasa1[JUMLAH])</f>
        <v>2</v>
      </c>
      <c r="N1408" s="91">
        <f>LOOKUP(biasa2[[#This Row],[NO]],biasa1[NO],biasa1[SATUAN])</f>
        <v>240</v>
      </c>
    </row>
    <row r="1409" spans="1:14" ht="20.100000000000001" customHeight="1">
      <c r="A1409" s="87">
        <f>IF(biasa1[[#This Row],[JUMLAH]]&gt;0,COUNT(A$3:$A1408)+1,"")</f>
        <v>1384</v>
      </c>
      <c r="B1409" s="88" t="s">
        <v>1375</v>
      </c>
      <c r="C1409" s="87">
        <f>IF(biasa1[[#This Row],[BARU]]="",biasa1[[#This Row],[JUMLAH AWAL]],biasa1[[#This Row],[BARU]])</f>
        <v>16</v>
      </c>
      <c r="D1409" s="87" t="s">
        <v>76</v>
      </c>
      <c r="E1409" s="87">
        <v>16</v>
      </c>
      <c r="F1409" s="87"/>
      <c r="G14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9" s="90"/>
      <c r="I14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9" s="91">
        <f>LOOKUP(ROW(K1409)-ROWS($K$1:$K$3),biasa1[NO])</f>
        <v>1406</v>
      </c>
      <c r="L1409" s="77" t="str">
        <f>LOOKUP(biasa2[[#This Row],[NO]],biasa1[NO],biasa1[NAMA])</f>
        <v>Map UTN Dove 2w K(2)/ M(1)/ Hj(10)</v>
      </c>
      <c r="M1409" s="91">
        <f>LOOKUP(biasa2[[#This Row],[NO]],biasa1[NO],biasa1[JUMLAH])</f>
        <v>13</v>
      </c>
      <c r="N1409" s="91">
        <f>LOOKUP(biasa2[[#This Row],[NO]],biasa1[NO],biasa1[SATUAN])</f>
        <v>240</v>
      </c>
    </row>
    <row r="1410" spans="1:14" ht="20.100000000000001" customHeight="1">
      <c r="A1410" s="87">
        <f>IF(biasa1[[#This Row],[JUMLAH]]&gt;0,COUNT(A$3:$A1409)+1,"")</f>
        <v>1385</v>
      </c>
      <c r="B1410" s="88" t="s">
        <v>1376</v>
      </c>
      <c r="C1410" s="87">
        <f>IF(biasa1[[#This Row],[BARU]]="",biasa1[[#This Row],[JUMLAH AWAL]],biasa1[[#This Row],[BARU]])</f>
        <v>29</v>
      </c>
      <c r="D1410" s="87" t="s">
        <v>126</v>
      </c>
      <c r="E1410" s="87">
        <v>29</v>
      </c>
      <c r="F1410" s="87"/>
      <c r="G14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0" s="90"/>
      <c r="I14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0" s="91">
        <f>LOOKUP(ROW(K1410)-ROWS($K$1:$K$3),biasa1[NO])</f>
        <v>1407</v>
      </c>
      <c r="L1410" s="77" t="str">
        <f>LOOKUP(biasa2[[#This Row],[NO]],biasa1[NO],biasa1[NAMA])</f>
        <v>Map UTN Dove 2w mix(9) kcg</v>
      </c>
      <c r="M1410" s="91">
        <f>LOOKUP(biasa2[[#This Row],[NO]],biasa1[NO],biasa1[JUMLAH])</f>
        <v>8</v>
      </c>
      <c r="N1410" s="91">
        <f>LOOKUP(biasa2[[#This Row],[NO]],biasa1[NO],biasa1[SATUAN])</f>
        <v>240</v>
      </c>
    </row>
    <row r="1411" spans="1:14" ht="20.100000000000001" customHeight="1">
      <c r="A1411" s="87">
        <f>IF(biasa1[[#This Row],[JUMLAH]]&gt;0,COUNT(A$3:$A1410)+1,"")</f>
        <v>1386</v>
      </c>
      <c r="B1411" s="88" t="s">
        <v>1377</v>
      </c>
      <c r="C1411" s="87">
        <f>IF(biasa1[[#This Row],[BARU]]="",biasa1[[#This Row],[JUMLAH AWAL]],biasa1[[#This Row],[BARU]])</f>
        <v>3</v>
      </c>
      <c r="D1411" s="87" t="s">
        <v>51</v>
      </c>
      <c r="E1411" s="87">
        <v>3</v>
      </c>
      <c r="F1411" s="87"/>
      <c r="G14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1" s="90"/>
      <c r="I14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1" s="91">
        <f>LOOKUP(ROW(K1411)-ROWS($K$1:$K$3),biasa1[NO])</f>
        <v>1408</v>
      </c>
      <c r="L1411" s="77" t="str">
        <f>LOOKUP(biasa2[[#This Row],[NO]],biasa1[NO],biasa1[NAMA])</f>
        <v>Map UTN Dove 2w U(1)/ Hj Stabillo(4)</v>
      </c>
      <c r="M1411" s="91">
        <f>LOOKUP(biasa2[[#This Row],[NO]],biasa1[NO],biasa1[JUMLAH])</f>
        <v>5</v>
      </c>
      <c r="N1411" s="91">
        <f>LOOKUP(biasa2[[#This Row],[NO]],biasa1[NO],biasa1[SATUAN])</f>
        <v>240</v>
      </c>
    </row>
    <row r="1412" spans="1:14" ht="20.100000000000001" customHeight="1">
      <c r="A1412" s="87">
        <f>IF(biasa1[[#This Row],[JUMLAH]]&gt;0,COUNT(A$3:$A1411)+1,"")</f>
        <v>1387</v>
      </c>
      <c r="B1412" s="88" t="s">
        <v>1378</v>
      </c>
      <c r="C1412" s="87">
        <f>IF(biasa1[[#This Row],[BARU]]="",biasa1[[#This Row],[JUMLAH AWAL]],biasa1[[#This Row],[BARU]])</f>
        <v>3</v>
      </c>
      <c r="D1412" s="87" t="s">
        <v>27</v>
      </c>
      <c r="E1412" s="87">
        <v>3</v>
      </c>
      <c r="F1412" s="87"/>
      <c r="G14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2" s="90"/>
      <c r="I14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2" s="91">
        <f>LOOKUP(ROW(K1412)-ROWS($K$1:$K$3),biasa1[NO])</f>
        <v>1409</v>
      </c>
      <c r="L1412" s="77" t="str">
        <f>LOOKUP(biasa2[[#This Row],[NO]],biasa1[NO],biasa1[NAMA])</f>
        <v>Map Vtec Document Bag Type VT W209</v>
      </c>
      <c r="M1412" s="91">
        <f>LOOKUP(biasa2[[#This Row],[NO]],biasa1[NO],biasa1[JUMLAH])</f>
        <v>10</v>
      </c>
      <c r="N1412" s="91" t="str">
        <f>LOOKUP(biasa2[[#This Row],[NO]],biasa1[NO],biasa1[SATUAN])</f>
        <v>120 pc</v>
      </c>
    </row>
    <row r="1413" spans="1:14" ht="20.100000000000001" customHeight="1">
      <c r="A1413" s="87">
        <f>IF(biasa1[[#This Row],[JUMLAH]]&gt;0,COUNT(A$3:$A1412)+1,"")</f>
        <v>1388</v>
      </c>
      <c r="B1413" s="88" t="s">
        <v>1379</v>
      </c>
      <c r="C1413" s="87">
        <f>IF(biasa1[[#This Row],[BARU]]="",biasa1[[#This Row],[JUMLAH AWAL]],biasa1[[#This Row],[BARU]])</f>
        <v>6</v>
      </c>
      <c r="D1413" s="87" t="s">
        <v>27</v>
      </c>
      <c r="E1413" s="87">
        <v>6</v>
      </c>
      <c r="F1413" s="87"/>
      <c r="G14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3" s="90"/>
      <c r="I14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3" s="91">
        <f>LOOKUP(ROW(K1413)-ROWS($K$1:$K$3),biasa1[NO])</f>
        <v>1410</v>
      </c>
      <c r="L1413" s="77" t="str">
        <f>LOOKUP(biasa2[[#This Row],[NO]],biasa1[NO],biasa1[NAMA])</f>
        <v>Map Zipper binder A5 kotak Topla</v>
      </c>
      <c r="M1413" s="91">
        <f>LOOKUP(biasa2[[#This Row],[NO]],biasa1[NO],biasa1[JUMLAH])</f>
        <v>3</v>
      </c>
      <c r="N1413" s="91" t="str">
        <f>LOOKUP(biasa2[[#This Row],[NO]],biasa1[NO],biasa1[SATUAN])</f>
        <v>160 ls</v>
      </c>
    </row>
    <row r="1414" spans="1:14" ht="20.100000000000001" customHeight="1">
      <c r="A1414" s="87">
        <f>IF(biasa1[[#This Row],[JUMLAH]]&gt;0,COUNT(A$3:$A1413)+1,"")</f>
        <v>1389</v>
      </c>
      <c r="B1414" s="88" t="s">
        <v>1380</v>
      </c>
      <c r="C1414" s="87">
        <f>IF(biasa1[[#This Row],[BARU]]="",biasa1[[#This Row],[JUMLAH AWAL]],biasa1[[#This Row],[BARU]])</f>
        <v>11</v>
      </c>
      <c r="D1414" s="87" t="s">
        <v>27</v>
      </c>
      <c r="E1414" s="87">
        <v>11</v>
      </c>
      <c r="F1414" s="87"/>
      <c r="G14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4" s="90"/>
      <c r="I14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4" s="91">
        <f>LOOKUP(ROW(K1414)-ROWS($K$1:$K$3),biasa1[NO])</f>
        <v>1411</v>
      </c>
      <c r="L1414" s="77" t="str">
        <f>LOOKUP(biasa2[[#This Row],[NO]],biasa1[NO],biasa1[NAMA])</f>
        <v>Map Zipper Binder RB T1</v>
      </c>
      <c r="M1414" s="91">
        <f>LOOKUP(biasa2[[#This Row],[NO]],biasa1[NO],biasa1[JUMLAH])</f>
        <v>6</v>
      </c>
      <c r="N1414" s="91" t="str">
        <f>LOOKUP(biasa2[[#This Row],[NO]],biasa1[NO],biasa1[SATUAN])</f>
        <v>160 pc</v>
      </c>
    </row>
    <row r="1415" spans="1:14" ht="20.100000000000001" customHeight="1">
      <c r="A1415" s="87">
        <f>IF(biasa1[[#This Row],[JUMLAH]]&gt;0,COUNT(A$3:$A1414)+1,"")</f>
        <v>1390</v>
      </c>
      <c r="B1415" s="88" t="s">
        <v>1381</v>
      </c>
      <c r="C1415" s="87">
        <f>IF(biasa1[[#This Row],[BARU]]="",biasa1[[#This Row],[JUMLAH AWAL]],biasa1[[#This Row],[BARU]])</f>
        <v>2</v>
      </c>
      <c r="D1415" s="87" t="s">
        <v>634</v>
      </c>
      <c r="E1415" s="87">
        <v>2</v>
      </c>
      <c r="F1415" s="87"/>
      <c r="G14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5" s="90"/>
      <c r="I14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5" s="91">
        <f>LOOKUP(ROW(K1415)-ROWS($K$1:$K$3),biasa1[NO])</f>
        <v>1412</v>
      </c>
      <c r="L1415" s="77" t="str">
        <f>LOOKUP(biasa2[[#This Row],[NO]],biasa1[NO],biasa1[NAMA])</f>
        <v>Map zipper HCL B4</v>
      </c>
      <c r="M1415" s="91">
        <f>LOOKUP(biasa2[[#This Row],[NO]],biasa1[NO],biasa1[JUMLAH])</f>
        <v>1</v>
      </c>
      <c r="N1415" s="91" t="str">
        <f>LOOKUP(biasa2[[#This Row],[NO]],biasa1[NO],biasa1[SATUAN])</f>
        <v>1000 pc</v>
      </c>
    </row>
    <row r="1416" spans="1:14" ht="20.100000000000001" customHeight="1">
      <c r="A1416" s="87">
        <f>IF(biasa1[[#This Row],[JUMLAH]]&gt;0,COUNT(A$3:$A1415)+1,"")</f>
        <v>1391</v>
      </c>
      <c r="B1416" s="88" t="s">
        <v>1382</v>
      </c>
      <c r="C1416" s="87">
        <f>IF(biasa1[[#This Row],[BARU]]="",biasa1[[#This Row],[JUMLAH AWAL]],biasa1[[#This Row],[BARU]])</f>
        <v>3</v>
      </c>
      <c r="D1416" s="87" t="s">
        <v>4</v>
      </c>
      <c r="E1416" s="87">
        <v>3</v>
      </c>
      <c r="F1416" s="87"/>
      <c r="G14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6" s="90"/>
      <c r="I14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6" s="91">
        <f>LOOKUP(ROW(K1416)-ROWS($K$1:$K$3),biasa1[NO])</f>
        <v>1413</v>
      </c>
      <c r="L1416" s="77" t="str">
        <f>LOOKUP(biasa2[[#This Row],[NO]],biasa1[NO],biasa1[NAMA])</f>
        <v>Map Zipper JNT A036</v>
      </c>
      <c r="M1416" s="91">
        <f>LOOKUP(biasa2[[#This Row],[NO]],biasa1[NO],biasa1[JUMLAH])</f>
        <v>1</v>
      </c>
      <c r="N1416" s="91" t="str">
        <f>LOOKUP(biasa2[[#This Row],[NO]],biasa1[NO],biasa1[SATUAN])</f>
        <v>1200 pc</v>
      </c>
    </row>
    <row r="1417" spans="1:14" ht="20.100000000000001" customHeight="1">
      <c r="A1417" s="87">
        <f>IF(biasa1[[#This Row],[JUMLAH]]&gt;0,COUNT(A$3:$A1416)+1,"")</f>
        <v>1392</v>
      </c>
      <c r="B1417" s="88" t="s">
        <v>1383</v>
      </c>
      <c r="C1417" s="87">
        <f>IF(biasa1[[#This Row],[BARU]]="",biasa1[[#This Row],[JUMLAH AWAL]],biasa1[[#This Row],[BARU]])</f>
        <v>3</v>
      </c>
      <c r="D1417" s="87">
        <v>30</v>
      </c>
      <c r="E1417" s="87">
        <v>3</v>
      </c>
      <c r="F1417" s="87"/>
      <c r="G14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7" s="90"/>
      <c r="I14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7" s="91">
        <f>LOOKUP(ROW(K1417)-ROWS($K$1:$K$3),biasa1[NO])</f>
        <v>1414</v>
      </c>
      <c r="L1417" s="77" t="str">
        <f>LOOKUP(biasa2[[#This Row],[NO]],biasa1[NO],biasa1[NAMA])</f>
        <v>Map Zipper KC polos Hj</v>
      </c>
      <c r="M1417" s="91">
        <f>LOOKUP(biasa2[[#This Row],[NO]],biasa1[NO],biasa1[JUMLAH])</f>
        <v>3</v>
      </c>
      <c r="N1417" s="91" t="str">
        <f>LOOKUP(biasa2[[#This Row],[NO]],biasa1[NO],biasa1[SATUAN])</f>
        <v>15 ls</v>
      </c>
    </row>
    <row r="1418" spans="1:14" ht="20.100000000000001" customHeight="1">
      <c r="A1418" s="87">
        <f>IF(biasa1[[#This Row],[JUMLAH]]&gt;0,COUNT(A$3:$A1417)+1,"")</f>
        <v>1393</v>
      </c>
      <c r="B1418" s="88" t="s">
        <v>1384</v>
      </c>
      <c r="C1418" s="87">
        <f>IF(biasa1[[#This Row],[BARU]]="",biasa1[[#This Row],[JUMLAH AWAL]],biasa1[[#This Row],[BARU]])</f>
        <v>1</v>
      </c>
      <c r="D1418" s="87">
        <v>240</v>
      </c>
      <c r="E1418" s="87">
        <v>1</v>
      </c>
      <c r="F1418" s="87"/>
      <c r="G14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8" s="90"/>
      <c r="I14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8" s="91">
        <f>LOOKUP(ROW(K1418)-ROWS($K$1:$K$3),biasa1[NO])</f>
        <v>1415</v>
      </c>
      <c r="L1418" s="77" t="str">
        <f>LOOKUP(biasa2[[#This Row],[NO]],biasa1[NO],biasa1[NAMA])</f>
        <v>Map Zipper M2 13 A5-warna Hj MM/ Hj Tua</v>
      </c>
      <c r="M1418" s="91">
        <f>LOOKUP(biasa2[[#This Row],[NO]],biasa1[NO],biasa1[JUMLAH])</f>
        <v>5</v>
      </c>
      <c r="N1418" s="91" t="str">
        <f>LOOKUP(biasa2[[#This Row],[NO]],biasa1[NO],biasa1[SATUAN])</f>
        <v>360 pc</v>
      </c>
    </row>
    <row r="1419" spans="1:14" ht="20.100000000000001" customHeight="1">
      <c r="A1419" s="87">
        <f>IF(biasa1[[#This Row],[JUMLAH]]&gt;0,COUNT(A$3:$A1418)+1,"")</f>
        <v>1394</v>
      </c>
      <c r="B1419" s="88" t="s">
        <v>1385</v>
      </c>
      <c r="C1419" s="87">
        <f>IF(biasa1[[#This Row],[BARU]]="",biasa1[[#This Row],[JUMLAH AWAL]],biasa1[[#This Row],[BARU]])</f>
        <v>1</v>
      </c>
      <c r="D1419" s="87" t="s">
        <v>5</v>
      </c>
      <c r="E1419" s="87">
        <v>1</v>
      </c>
      <c r="F1419" s="87"/>
      <c r="G14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9" s="90"/>
      <c r="I14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9" s="91">
        <f>LOOKUP(ROW(K1419)-ROWS($K$1:$K$3),biasa1[NO])</f>
        <v>1416</v>
      </c>
      <c r="L1419" s="77" t="str">
        <f>LOOKUP(biasa2[[#This Row],[NO]],biasa1[NO],biasa1[NAMA])</f>
        <v>Map Zipper NT A037</v>
      </c>
      <c r="M1419" s="91">
        <f>LOOKUP(biasa2[[#This Row],[NO]],biasa1[NO],biasa1[JUMLAH])</f>
        <v>2</v>
      </c>
      <c r="N1419" s="91" t="str">
        <f>LOOKUP(biasa2[[#This Row],[NO]],biasa1[NO],biasa1[SATUAN])</f>
        <v>600 pc</v>
      </c>
    </row>
    <row r="1420" spans="1:14" ht="20.100000000000001" customHeight="1">
      <c r="A1420" s="87">
        <f>IF(biasa1[[#This Row],[JUMLAH]]&gt;0,COUNT(A$3:$A1419)+1,"")</f>
        <v>1395</v>
      </c>
      <c r="B1420" s="88" t="s">
        <v>2737</v>
      </c>
      <c r="C1420" s="87">
        <f>IF(biasa1[[#This Row],[BARU]]="",biasa1[[#This Row],[JUMLAH AWAL]],biasa1[[#This Row],[BARU]])</f>
        <v>6</v>
      </c>
      <c r="D1420" s="87">
        <v>240</v>
      </c>
      <c r="E1420" s="87">
        <v>6</v>
      </c>
      <c r="F1420" s="87"/>
      <c r="G14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0" s="90"/>
      <c r="I14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0" s="91">
        <f>LOOKUP(ROW(K1420)-ROWS($K$1:$K$3),biasa1[NO])</f>
        <v>1417</v>
      </c>
      <c r="L1420" s="77" t="str">
        <f>LOOKUP(biasa2[[#This Row],[NO]],biasa1[NO],biasa1[NAMA])</f>
        <v>Map Zipper pelangi</v>
      </c>
      <c r="M1420" s="91">
        <f>LOOKUP(biasa2[[#This Row],[NO]],biasa1[NO],biasa1[JUMLAH])</f>
        <v>1</v>
      </c>
      <c r="N1420" s="91" t="str">
        <f>LOOKUP(biasa2[[#This Row],[NO]],biasa1[NO],biasa1[SATUAN])</f>
        <v>720 pc</v>
      </c>
    </row>
    <row r="1421" spans="1:14" ht="20.100000000000001" customHeight="1">
      <c r="A1421" s="87">
        <f>IF(biasa1[[#This Row],[JUMLAH]]&gt;0,COUNT(A$3:$A1420)+1,"")</f>
        <v>1396</v>
      </c>
      <c r="B1421" s="88" t="s">
        <v>2738</v>
      </c>
      <c r="C1421" s="87">
        <f>IF(biasa1[[#This Row],[BARU]]="",biasa1[[#This Row],[JUMLAH AWAL]],biasa1[[#This Row],[BARU]])</f>
        <v>4</v>
      </c>
      <c r="D1421" s="87">
        <v>240</v>
      </c>
      <c r="E1421" s="87">
        <v>4</v>
      </c>
      <c r="F1421" s="87"/>
      <c r="G14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1" s="90"/>
      <c r="I14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1" s="91">
        <f>LOOKUP(ROW(K1421)-ROWS($K$1:$K$3),biasa1[NO])</f>
        <v>1418</v>
      </c>
      <c r="L1421" s="77" t="str">
        <f>LOOKUP(biasa2[[#This Row],[NO]],biasa1[NO],biasa1[NAMA])</f>
        <v>Map Zipper pelangi D57</v>
      </c>
      <c r="M1421" s="91">
        <f>LOOKUP(biasa2[[#This Row],[NO]],biasa1[NO],biasa1[JUMLAH])</f>
        <v>7</v>
      </c>
      <c r="N1421" s="91" t="str">
        <f>LOOKUP(biasa2[[#This Row],[NO]],biasa1[NO],biasa1[SATUAN])</f>
        <v>400 pc</v>
      </c>
    </row>
    <row r="1422" spans="1:14" ht="20.100000000000001" customHeight="1">
      <c r="A1422" s="87">
        <f>IF(biasa1[[#This Row],[JUMLAH]]&gt;0,COUNT(A$3:$A1421)+1,"")</f>
        <v>1397</v>
      </c>
      <c r="B1422" s="88" t="s">
        <v>1386</v>
      </c>
      <c r="C1422" s="87">
        <f>IF(biasa1[[#This Row],[BARU]]="",biasa1[[#This Row],[JUMLAH AWAL]],biasa1[[#This Row],[BARU]])</f>
        <v>6</v>
      </c>
      <c r="D1422" s="87">
        <v>240</v>
      </c>
      <c r="E1422" s="87">
        <v>6</v>
      </c>
      <c r="F1422" s="87"/>
      <c r="G14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2" s="90"/>
      <c r="I14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2" s="91">
        <f>LOOKUP(ROW(K1422)-ROWS($K$1:$K$3),biasa1[NO])</f>
        <v>1419</v>
      </c>
      <c r="L1422" s="77" t="str">
        <f>LOOKUP(biasa2[[#This Row],[NO]],biasa1[NO],biasa1[NAMA])</f>
        <v>Map Zipper sika kuning</v>
      </c>
      <c r="M1422" s="91">
        <f>LOOKUP(biasa2[[#This Row],[NO]],biasa1[NO],biasa1[JUMLAH])</f>
        <v>1</v>
      </c>
      <c r="N1422" s="91" t="str">
        <f>LOOKUP(biasa2[[#This Row],[NO]],biasa1[NO],biasa1[SATUAN])</f>
        <v>20 ls</v>
      </c>
    </row>
    <row r="1423" spans="1:14" ht="20.100000000000001" customHeight="1">
      <c r="A1423" s="87">
        <f>IF(biasa1[[#This Row],[JUMLAH]]&gt;0,COUNT(A$3:$A1422)+1,"")</f>
        <v>1398</v>
      </c>
      <c r="B1423" s="88" t="s">
        <v>2739</v>
      </c>
      <c r="C1423" s="87">
        <f>IF(biasa1[[#This Row],[BARU]]="",biasa1[[#This Row],[JUMLAH AWAL]],biasa1[[#This Row],[BARU]])</f>
        <v>6</v>
      </c>
      <c r="D1423" s="87">
        <v>240</v>
      </c>
      <c r="E1423" s="87">
        <v>6</v>
      </c>
      <c r="F1423" s="87"/>
      <c r="G14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3" s="90"/>
      <c r="I14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3" s="91">
        <f>LOOKUP(ROW(K1423)-ROWS($K$1:$K$3),biasa1[NO])</f>
        <v>1420</v>
      </c>
      <c r="L1423" s="77" t="str">
        <f>LOOKUP(biasa2[[#This Row],[NO]],biasa1[NO],biasa1[NAMA])</f>
        <v>Map Zipper TF 22 B6 BF53</v>
      </c>
      <c r="M1423" s="91">
        <f>LOOKUP(biasa2[[#This Row],[NO]],biasa1[NO],biasa1[JUMLAH])</f>
        <v>9</v>
      </c>
      <c r="N1423" s="91" t="str">
        <f>LOOKUP(biasa2[[#This Row],[NO]],biasa1[NO],biasa1[SATUAN])</f>
        <v>1440 pc</v>
      </c>
    </row>
    <row r="1424" spans="1:14" ht="20.100000000000001" customHeight="1">
      <c r="A1424" s="87">
        <f>IF(biasa1[[#This Row],[JUMLAH]]&gt;0,COUNT(A$3:$A1423)+1,"")</f>
        <v>1399</v>
      </c>
      <c r="B1424" s="88" t="s">
        <v>2740</v>
      </c>
      <c r="C1424" s="87">
        <f>IF(biasa1[[#This Row],[BARU]]="",biasa1[[#This Row],[JUMLAH AWAL]],biasa1[[#This Row],[BARU]])</f>
        <v>3</v>
      </c>
      <c r="D1424" s="87">
        <v>240</v>
      </c>
      <c r="E1424" s="87">
        <v>3</v>
      </c>
      <c r="F1424" s="87"/>
      <c r="G14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4" s="90"/>
      <c r="I14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4" s="91">
        <f>LOOKUP(ROW(K1424)-ROWS($K$1:$K$3),biasa1[NO])</f>
        <v>1421</v>
      </c>
      <c r="L1424" s="77" t="str">
        <f>LOOKUP(biasa2[[#This Row],[NO]],biasa1[NO],biasa1[NAMA])</f>
        <v>Map Zipper TF 23 A5 BF54</v>
      </c>
      <c r="M1424" s="91">
        <f>LOOKUP(biasa2[[#This Row],[NO]],biasa1[NO],biasa1[JUMLAH])</f>
        <v>24</v>
      </c>
      <c r="N1424" s="91" t="str">
        <f>LOOKUP(biasa2[[#This Row],[NO]],biasa1[NO],biasa1[SATUAN])</f>
        <v>960 pc</v>
      </c>
    </row>
    <row r="1425" spans="1:14" ht="20.100000000000001" customHeight="1">
      <c r="A1425" s="87">
        <f>IF(biasa1[[#This Row],[JUMLAH]]&gt;0,COUNT(A$3:$A1424)+1,"")</f>
        <v>1400</v>
      </c>
      <c r="B1425" s="88" t="s">
        <v>2741</v>
      </c>
      <c r="C1425" s="87">
        <f>IF(biasa1[[#This Row],[BARU]]="",biasa1[[#This Row],[JUMLAH AWAL]],biasa1[[#This Row],[BARU]])</f>
        <v>1</v>
      </c>
      <c r="D1425" s="87">
        <v>240</v>
      </c>
      <c r="E1425" s="87">
        <v>1</v>
      </c>
      <c r="F1425" s="87"/>
      <c r="G14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5" s="90"/>
      <c r="I14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5" s="91">
        <f>LOOKUP(ROW(K1425)-ROWS($K$1:$K$3),biasa1[NO])</f>
        <v>1422</v>
      </c>
      <c r="L1425" s="77" t="str">
        <f>LOOKUP(biasa2[[#This Row],[NO]],biasa1[NO],biasa1[NAMA])</f>
        <v>Map Zipper TF 24 A4</v>
      </c>
      <c r="M1425" s="91">
        <f>LOOKUP(biasa2[[#This Row],[NO]],biasa1[NO],biasa1[JUMLAH])</f>
        <v>32</v>
      </c>
      <c r="N1425" s="91" t="str">
        <f>LOOKUP(biasa2[[#This Row],[NO]],biasa1[NO],biasa1[SATUAN])</f>
        <v>576 pc</v>
      </c>
    </row>
    <row r="1426" spans="1:14" ht="20.100000000000001" customHeight="1">
      <c r="A1426" s="87">
        <f>IF(biasa1[[#This Row],[JUMLAH]]&gt;0,COUNT(A$3:$A1425)+1,"")</f>
        <v>1401</v>
      </c>
      <c r="B1426" s="88" t="s">
        <v>1387</v>
      </c>
      <c r="C1426" s="87">
        <f>IF(biasa1[[#This Row],[BARU]]="",biasa1[[#This Row],[JUMLAH AWAL]],biasa1[[#This Row],[BARU]])</f>
        <v>1</v>
      </c>
      <c r="D1426" s="87" t="s">
        <v>5</v>
      </c>
      <c r="E1426" s="87">
        <v>1</v>
      </c>
      <c r="F1426" s="87"/>
      <c r="G14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6" s="90"/>
      <c r="I14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6" s="91">
        <f>LOOKUP(ROW(K1426)-ROWS($K$1:$K$3),biasa1[NO])</f>
        <v>1423</v>
      </c>
      <c r="L1426" s="77" t="str">
        <f>LOOKUP(biasa2[[#This Row],[NO]],biasa1[NO],biasa1[NAMA])</f>
        <v>Map Zipper TF 25 B4</v>
      </c>
      <c r="M1426" s="91">
        <f>LOOKUP(biasa2[[#This Row],[NO]],biasa1[NO],biasa1[JUMLAH])</f>
        <v>32</v>
      </c>
      <c r="N1426" s="91" t="str">
        <f>LOOKUP(biasa2[[#This Row],[NO]],biasa1[NO],biasa1[SATUAN])</f>
        <v>480 pc</v>
      </c>
    </row>
    <row r="1427" spans="1:14" ht="20.100000000000001" customHeight="1">
      <c r="A1427" s="87">
        <f>IF(biasa1[[#This Row],[JUMLAH]]&gt;0,COUNT(A$3:$A1426)+1,"")</f>
        <v>1402</v>
      </c>
      <c r="B1427" s="88" t="s">
        <v>1388</v>
      </c>
      <c r="C1427" s="87">
        <f>IF(biasa1[[#This Row],[BARU]]="",biasa1[[#This Row],[JUMLAH AWAL]],biasa1[[#This Row],[BARU]])</f>
        <v>1</v>
      </c>
      <c r="D1427" s="87" t="s">
        <v>5</v>
      </c>
      <c r="E1427" s="87">
        <v>1</v>
      </c>
      <c r="F1427" s="87"/>
      <c r="G14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7" s="90"/>
      <c r="I14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7" s="91">
        <f>LOOKUP(ROW(K1427)-ROWS($K$1:$K$3),biasa1[NO])</f>
        <v>1424</v>
      </c>
      <c r="L1427" s="77" t="str">
        <f>LOOKUP(biasa2[[#This Row],[NO]],biasa1[NO],biasa1[NAMA])</f>
        <v>Map/ Bag File EN 0103F</v>
      </c>
      <c r="M1427" s="91">
        <f>LOOKUP(biasa2[[#This Row],[NO]],biasa1[NO],biasa1[JUMLAH])</f>
        <v>3</v>
      </c>
      <c r="N1427" s="91" t="str">
        <f>LOOKUP(biasa2[[#This Row],[NO]],biasa1[NO],biasa1[SATUAN])</f>
        <v>40 ls</v>
      </c>
    </row>
    <row r="1428" spans="1:14" ht="20.100000000000001" customHeight="1">
      <c r="A1428" s="87">
        <f>IF(biasa1[[#This Row],[JUMLAH]]&gt;0,COUNT(A$3:$A1427)+1,"")</f>
        <v>1403</v>
      </c>
      <c r="B1428" s="88" t="s">
        <v>1389</v>
      </c>
      <c r="C1428" s="87">
        <f>IF(biasa1[[#This Row],[BARU]]="",biasa1[[#This Row],[JUMLAH AWAL]],biasa1[[#This Row],[BARU]])</f>
        <v>20</v>
      </c>
      <c r="D1428" s="87">
        <v>240</v>
      </c>
      <c r="E1428" s="87">
        <v>20</v>
      </c>
      <c r="F1428" s="87"/>
      <c r="G14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8" s="90"/>
      <c r="I14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8" s="91">
        <f>LOOKUP(ROW(K1428)-ROWS($K$1:$K$3),biasa1[NO])</f>
        <v>1425</v>
      </c>
      <c r="L1428" s="77" t="str">
        <f>LOOKUP(biasa2[[#This Row],[NO]],biasa1[NO],biasa1[NAMA])</f>
        <v>Map/ Bag file M 6861</v>
      </c>
      <c r="M1428" s="91">
        <f>LOOKUP(biasa2[[#This Row],[NO]],biasa1[NO],biasa1[JUMLAH])</f>
        <v>2</v>
      </c>
      <c r="N1428" s="91" t="str">
        <f>LOOKUP(biasa2[[#This Row],[NO]],biasa1[NO],biasa1[SATUAN])</f>
        <v>64 pc</v>
      </c>
    </row>
    <row r="1429" spans="1:14" ht="20.100000000000001" customHeight="1">
      <c r="A1429" s="87">
        <f>IF(biasa1[[#This Row],[JUMLAH]]&gt;0,COUNT(A$3:$A1428)+1,"")</f>
        <v>1404</v>
      </c>
      <c r="B1429" s="88" t="s">
        <v>1390</v>
      </c>
      <c r="C1429" s="87">
        <f>IF(biasa1[[#This Row],[BARU]]="",biasa1[[#This Row],[JUMLAH AWAL]],biasa1[[#This Row],[BARU]])</f>
        <v>2</v>
      </c>
      <c r="D1429" s="87" t="s">
        <v>38</v>
      </c>
      <c r="E1429" s="87">
        <v>2</v>
      </c>
      <c r="F1429" s="87"/>
      <c r="G14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9" s="90"/>
      <c r="I14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9" s="91">
        <f>LOOKUP(ROW(K1429)-ROWS($K$1:$K$3),biasa1[NO])</f>
        <v>1426</v>
      </c>
      <c r="L1429" s="77" t="str">
        <f>LOOKUP(biasa2[[#This Row],[NO]],biasa1[NO],biasa1[NAMA])</f>
        <v>Map/ School bag kcg 2 Zip 12</v>
      </c>
      <c r="M1429" s="91">
        <f>LOOKUP(biasa2[[#This Row],[NO]],biasa1[NO],biasa1[JUMLAH])</f>
        <v>31</v>
      </c>
      <c r="N1429" s="91">
        <f>LOOKUP(biasa2[[#This Row],[NO]],biasa1[NO],biasa1[SATUAN])</f>
        <v>180</v>
      </c>
    </row>
    <row r="1430" spans="1:14" ht="20.100000000000001" customHeight="1">
      <c r="A1430" s="87">
        <f>IF(biasa1[[#This Row],[JUMLAH]]&gt;0,COUNT(A$3:$A1429)+1,"")</f>
        <v>1405</v>
      </c>
      <c r="B1430" s="88" t="s">
        <v>1391</v>
      </c>
      <c r="C1430" s="87">
        <f>IF(biasa1[[#This Row],[BARU]]="",biasa1[[#This Row],[JUMLAH AWAL]],biasa1[[#This Row],[BARU]])</f>
        <v>2</v>
      </c>
      <c r="D1430" s="87">
        <v>240</v>
      </c>
      <c r="E1430" s="87">
        <v>2</v>
      </c>
      <c r="F1430" s="87"/>
      <c r="G14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0" s="90"/>
      <c r="I14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0" s="91">
        <f>LOOKUP(ROW(K1430)-ROWS($K$1:$K$3),biasa1[NO])</f>
        <v>1427</v>
      </c>
      <c r="L1430" s="77" t="str">
        <f>LOOKUP(biasa2[[#This Row],[NO]],biasa1[NO],biasa1[NAMA])</f>
        <v>Map/ Zipper Bag trix EN 1101</v>
      </c>
      <c r="M1430" s="91">
        <f>LOOKUP(biasa2[[#This Row],[NO]],biasa1[NO],biasa1[JUMLAH])</f>
        <v>13</v>
      </c>
      <c r="N1430" s="91" t="str">
        <f>LOOKUP(biasa2[[#This Row],[NO]],biasa1[NO],biasa1[SATUAN])</f>
        <v>50 ls</v>
      </c>
    </row>
    <row r="1431" spans="1:14" ht="20.100000000000001" customHeight="1">
      <c r="A1431" s="87">
        <f>IF(biasa1[[#This Row],[JUMLAH]]&gt;0,COUNT(A$3:$A1430)+1,"")</f>
        <v>1406</v>
      </c>
      <c r="B1431" s="88" t="s">
        <v>1392</v>
      </c>
      <c r="C1431" s="87">
        <f>IF(biasa1[[#This Row],[BARU]]="",biasa1[[#This Row],[JUMLAH AWAL]],biasa1[[#This Row],[BARU]])</f>
        <v>13</v>
      </c>
      <c r="D1431" s="87">
        <v>240</v>
      </c>
      <c r="E1431" s="87">
        <v>13</v>
      </c>
      <c r="F1431" s="87"/>
      <c r="G14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1" s="90"/>
      <c r="I14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1" s="91">
        <f>LOOKUP(ROW(K1431)-ROWS($K$1:$K$3),biasa1[NO])</f>
        <v>1428</v>
      </c>
      <c r="L1431" s="77" t="str">
        <f>LOOKUP(biasa2[[#This Row],[NO]],biasa1[NO],biasa1[NAMA])</f>
        <v>Masker 3 ply</v>
      </c>
      <c r="M1431" s="91">
        <f>LOOKUP(biasa2[[#This Row],[NO]],biasa1[NO],biasa1[JUMLAH])</f>
        <v>37</v>
      </c>
      <c r="N1431" s="91" t="str">
        <f>LOOKUP(biasa2[[#This Row],[NO]],biasa1[NO],biasa1[SATUAN])</f>
        <v>90 dos</v>
      </c>
    </row>
    <row r="1432" spans="1:14" ht="20.100000000000001" customHeight="1">
      <c r="A1432" s="87">
        <f>IF(biasa1[[#This Row],[JUMLAH]]&gt;0,COUNT(A$3:$A1431)+1,"")</f>
        <v>1407</v>
      </c>
      <c r="B1432" s="88" t="s">
        <v>2742</v>
      </c>
      <c r="C1432" s="87">
        <f>IF(biasa1[[#This Row],[BARU]]="",biasa1[[#This Row],[JUMLAH AWAL]],biasa1[[#This Row],[BARU]])</f>
        <v>8</v>
      </c>
      <c r="D1432" s="87">
        <v>240</v>
      </c>
      <c r="E1432" s="87">
        <v>8</v>
      </c>
      <c r="F1432" s="87"/>
      <c r="G14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2" s="90"/>
      <c r="I14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2" s="91">
        <f>LOOKUP(ROW(K1432)-ROWS($K$1:$K$3),biasa1[NO])</f>
        <v>1429</v>
      </c>
      <c r="L1432" s="77" t="str">
        <f>LOOKUP(biasa2[[#This Row],[NO]],biasa1[NO],biasa1[NAMA])</f>
        <v>Masker duta buana dos hj</v>
      </c>
      <c r="M1432" s="91">
        <f>LOOKUP(biasa2[[#This Row],[NO]],biasa1[NO],biasa1[JUMLAH])</f>
        <v>26</v>
      </c>
      <c r="N1432" s="91">
        <f>LOOKUP(biasa2[[#This Row],[NO]],biasa1[NO],biasa1[SATUAN])</f>
        <v>50</v>
      </c>
    </row>
    <row r="1433" spans="1:14" ht="20.100000000000001" customHeight="1">
      <c r="A1433" s="87">
        <f>IF(biasa1[[#This Row],[JUMLAH]]&gt;0,COUNT(A$3:$A1432)+1,"")</f>
        <v>1408</v>
      </c>
      <c r="B1433" s="88" t="s">
        <v>1393</v>
      </c>
      <c r="C1433" s="87">
        <f>IF(biasa1[[#This Row],[BARU]]="",biasa1[[#This Row],[JUMLAH AWAL]],biasa1[[#This Row],[BARU]])</f>
        <v>5</v>
      </c>
      <c r="D1433" s="87">
        <v>240</v>
      </c>
      <c r="E1433" s="87">
        <v>5</v>
      </c>
      <c r="F1433" s="87"/>
      <c r="G14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3" s="90"/>
      <c r="I14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3" s="91">
        <f>LOOKUP(ROW(K1433)-ROWS($K$1:$K$3),biasa1[NO])</f>
        <v>1430</v>
      </c>
      <c r="L1433" s="77" t="str">
        <f>LOOKUP(biasa2[[#This Row],[NO]],biasa1[NO],biasa1[NAMA])</f>
        <v>Masker KF 94 BTS</v>
      </c>
      <c r="M1433" s="91">
        <f>LOOKUP(biasa2[[#This Row],[NO]],biasa1[NO],biasa1[JUMLAH])</f>
        <v>1</v>
      </c>
      <c r="N1433" s="91" t="str">
        <f>LOOKUP(biasa2[[#This Row],[NO]],biasa1[NO],biasa1[SATUAN])</f>
        <v>300 pk</v>
      </c>
    </row>
    <row r="1434" spans="1:14" ht="20.100000000000001" customHeight="1">
      <c r="A1434" s="87">
        <f>IF(biasa1[[#This Row],[JUMLAH]]&gt;0,COUNT(A$3:$A1433)+1,"")</f>
        <v>1409</v>
      </c>
      <c r="B1434" s="88" t="s">
        <v>1394</v>
      </c>
      <c r="C1434" s="87">
        <f>IF(biasa1[[#This Row],[BARU]]="",biasa1[[#This Row],[JUMLAH AWAL]],biasa1[[#This Row],[BARU]])</f>
        <v>10</v>
      </c>
      <c r="D1434" s="87" t="s">
        <v>188</v>
      </c>
      <c r="E1434" s="87">
        <v>10</v>
      </c>
      <c r="F1434" s="87"/>
      <c r="G14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4" s="90"/>
      <c r="I14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4" s="91">
        <f>LOOKUP(ROW(K1434)-ROWS($K$1:$K$3),biasa1[NO])</f>
        <v>1431</v>
      </c>
      <c r="L1434" s="77" t="str">
        <f>LOOKUP(biasa2[[#This Row],[NO]],biasa1[NO],biasa1[NAMA])</f>
        <v>Masker T Care</v>
      </c>
      <c r="M1434" s="91">
        <f>LOOKUP(biasa2[[#This Row],[NO]],biasa1[NO],biasa1[JUMLAH])</f>
        <v>17</v>
      </c>
      <c r="N1434" s="91" t="str">
        <f>LOOKUP(biasa2[[#This Row],[NO]],biasa1[NO],biasa1[SATUAN])</f>
        <v>50 dos</v>
      </c>
    </row>
    <row r="1435" spans="1:14" ht="20.100000000000001" customHeight="1">
      <c r="A1435" s="87">
        <f>IF(biasa1[[#This Row],[JUMLAH]]&gt;0,COUNT(A$3:$A1434)+1,"")</f>
        <v>1410</v>
      </c>
      <c r="B1435" s="88" t="s">
        <v>1395</v>
      </c>
      <c r="C1435" s="87">
        <f>IF(biasa1[[#This Row],[BARU]]="",biasa1[[#This Row],[JUMLAH AWAL]],biasa1[[#This Row],[BARU]])</f>
        <v>3</v>
      </c>
      <c r="D1435" s="87" t="s">
        <v>344</v>
      </c>
      <c r="E1435" s="87">
        <v>3</v>
      </c>
      <c r="F1435" s="87"/>
      <c r="G14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5" s="90"/>
      <c r="I14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5" s="91">
        <f>LOOKUP(ROW(K1435)-ROWS($K$1:$K$3),biasa1[NO])</f>
        <v>1432</v>
      </c>
      <c r="L1435" s="77" t="str">
        <f>LOOKUP(biasa2[[#This Row],[NO]],biasa1[NO],biasa1[NAMA])</f>
        <v>Mech Deboss DBM p 300</v>
      </c>
      <c r="M1435" s="91">
        <f>LOOKUP(biasa2[[#This Row],[NO]],biasa1[NO],biasa1[JUMLAH])</f>
        <v>32</v>
      </c>
      <c r="N1435" s="91" t="str">
        <f>LOOKUP(biasa2[[#This Row],[NO]],biasa1[NO],biasa1[SATUAN])</f>
        <v>240 ls</v>
      </c>
    </row>
    <row r="1436" spans="1:14" ht="20.100000000000001" customHeight="1">
      <c r="A1436" s="87">
        <f>IF(biasa1[[#This Row],[JUMLAH]]&gt;0,COUNT(A$3:$A1435)+1,"")</f>
        <v>1411</v>
      </c>
      <c r="B1436" s="88" t="s">
        <v>1396</v>
      </c>
      <c r="C1436" s="87">
        <f>IF(biasa1[[#This Row],[BARU]]="",biasa1[[#This Row],[JUMLAH AWAL]],biasa1[[#This Row],[BARU]])</f>
        <v>6</v>
      </c>
      <c r="D1436" s="87" t="s">
        <v>51</v>
      </c>
      <c r="E1436" s="87">
        <v>6</v>
      </c>
      <c r="F1436" s="87"/>
      <c r="G14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6" s="90"/>
      <c r="I14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6" s="91">
        <f>LOOKUP(ROW(K1436)-ROWS($K$1:$K$3),biasa1[NO])</f>
        <v>1433</v>
      </c>
      <c r="L1436" s="77" t="str">
        <f>LOOKUP(biasa2[[#This Row],[NO]],biasa1[NO],biasa1[NAMA])</f>
        <v>Mech pen 109 A (1x4)</v>
      </c>
      <c r="M1436" s="91">
        <f>LOOKUP(biasa2[[#This Row],[NO]],biasa1[NO],biasa1[JUMLAH])</f>
        <v>22</v>
      </c>
      <c r="N1436" s="91" t="str">
        <f>LOOKUP(biasa2[[#This Row],[NO]],biasa1[NO],biasa1[SATUAN])</f>
        <v>80 pk</v>
      </c>
    </row>
    <row r="1437" spans="1:14" ht="20.100000000000001" customHeight="1">
      <c r="A1437" s="87">
        <f>IF(biasa1[[#This Row],[JUMLAH]]&gt;0,COUNT(A$3:$A1436)+1,"")</f>
        <v>1412</v>
      </c>
      <c r="B1437" s="88" t="s">
        <v>1397</v>
      </c>
      <c r="C1437" s="87">
        <f>IF(biasa1[[#This Row],[BARU]]="",biasa1[[#This Row],[JUMLAH AWAL]],biasa1[[#This Row],[BARU]])</f>
        <v>1</v>
      </c>
      <c r="D1437" s="87" t="s">
        <v>38</v>
      </c>
      <c r="E1437" s="87">
        <v>1</v>
      </c>
      <c r="F1437" s="87"/>
      <c r="G14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7" s="90"/>
      <c r="I14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7" s="91">
        <f>LOOKUP(ROW(K1437)-ROWS($K$1:$K$3),biasa1[NO])</f>
        <v>1434</v>
      </c>
      <c r="L1437" s="77" t="str">
        <f>LOOKUP(biasa2[[#This Row],[NO]],biasa1[NO],biasa1[NAMA])</f>
        <v>Mech pen 2978 (2,0)</v>
      </c>
      <c r="M1437" s="91">
        <f>LOOKUP(biasa2[[#This Row],[NO]],biasa1[NO],biasa1[JUMLAH])</f>
        <v>4</v>
      </c>
      <c r="N1437" s="91" t="str">
        <f>LOOKUP(biasa2[[#This Row],[NO]],biasa1[NO],biasa1[SATUAN])</f>
        <v>144 ls</v>
      </c>
    </row>
    <row r="1438" spans="1:14" ht="20.100000000000001" customHeight="1">
      <c r="A1438" s="87">
        <f>IF(biasa1[[#This Row],[JUMLAH]]&gt;0,COUNT(A$3:$A1437)+1,"")</f>
        <v>1413</v>
      </c>
      <c r="B1438" s="88" t="s">
        <v>1398</v>
      </c>
      <c r="C1438" s="87">
        <f>IF(biasa1[[#This Row],[BARU]]="",biasa1[[#This Row],[JUMLAH AWAL]],biasa1[[#This Row],[BARU]])</f>
        <v>1</v>
      </c>
      <c r="D1438" s="87" t="s">
        <v>29</v>
      </c>
      <c r="E1438" s="87">
        <v>1</v>
      </c>
      <c r="F1438" s="87"/>
      <c r="G14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8" s="90"/>
      <c r="I14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8" s="91">
        <f>LOOKUP(ROW(K1438)-ROWS($K$1:$K$3),biasa1[NO])</f>
        <v>1435</v>
      </c>
      <c r="L1438" s="77" t="str">
        <f>LOOKUP(biasa2[[#This Row],[NO]],biasa1[NO],biasa1[NAMA])</f>
        <v>Mech pen bear C10.0630 No. 3058</v>
      </c>
      <c r="M1438" s="91">
        <f>LOOKUP(biasa2[[#This Row],[NO]],biasa1[NO],biasa1[JUMLAH])</f>
        <v>18</v>
      </c>
      <c r="N1438" s="91" t="str">
        <f>LOOKUP(biasa2[[#This Row],[NO]],biasa1[NO],biasa1[SATUAN])</f>
        <v>144 ls</v>
      </c>
    </row>
    <row r="1439" spans="1:14" ht="20.100000000000001" customHeight="1">
      <c r="A1439" s="87">
        <f>IF(biasa1[[#This Row],[JUMLAH]]&gt;0,COUNT(A$3:$A1438)+1,"")</f>
        <v>1414</v>
      </c>
      <c r="B1439" s="88" t="s">
        <v>1399</v>
      </c>
      <c r="C1439" s="87">
        <f>IF(biasa1[[#This Row],[BARU]]="",biasa1[[#This Row],[JUMLAH AWAL]],biasa1[[#This Row],[BARU]])</f>
        <v>3</v>
      </c>
      <c r="D1439" s="87" t="s">
        <v>659</v>
      </c>
      <c r="E1439" s="87">
        <v>3</v>
      </c>
      <c r="F1439" s="87"/>
      <c r="G14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9" s="90"/>
      <c r="I14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9" s="91">
        <f>LOOKUP(ROW(K1439)-ROWS($K$1:$K$3),biasa1[NO])</f>
        <v>1436</v>
      </c>
      <c r="L1439" s="77" t="str">
        <f>LOOKUP(biasa2[[#This Row],[NO]],biasa1[NO],biasa1[NAMA])</f>
        <v>Mech pen debozz 12W DB-CMP 500</v>
      </c>
      <c r="M1439" s="91">
        <f>LOOKUP(biasa2[[#This Row],[NO]],biasa1[NO],biasa1[JUMLAH])</f>
        <v>1</v>
      </c>
      <c r="N1439" s="91" t="str">
        <f>LOOKUP(biasa2[[#This Row],[NO]],biasa1[NO],biasa1[SATUAN])</f>
        <v>240 ls</v>
      </c>
    </row>
    <row r="1440" spans="1:14" ht="20.100000000000001" customHeight="1">
      <c r="A1440" s="87">
        <f>IF(biasa1[[#This Row],[JUMLAH]]&gt;0,COUNT(A$3:$A1439)+1,"")</f>
        <v>1415</v>
      </c>
      <c r="B1440" s="88" t="s">
        <v>1400</v>
      </c>
      <c r="C1440" s="87">
        <f>IF(biasa1[[#This Row],[BARU]]="",biasa1[[#This Row],[JUMLAH AWAL]],biasa1[[#This Row],[BARU]])</f>
        <v>5</v>
      </c>
      <c r="D1440" s="87" t="s">
        <v>97</v>
      </c>
      <c r="E1440" s="87">
        <v>5</v>
      </c>
      <c r="F1440" s="87"/>
      <c r="G14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0" s="90"/>
      <c r="I14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0" s="91">
        <f>LOOKUP(ROW(K1440)-ROWS($K$1:$K$3),biasa1[NO])</f>
        <v>1437</v>
      </c>
      <c r="L1440" s="77" t="str">
        <f>LOOKUP(biasa2[[#This Row],[NO]],biasa1[NO],biasa1[NAMA])</f>
        <v>Mech pen HN 2003 Hanaro</v>
      </c>
      <c r="M1440" s="91">
        <f>LOOKUP(biasa2[[#This Row],[NO]],biasa1[NO],biasa1[JUMLAH])</f>
        <v>3</v>
      </c>
      <c r="N1440" s="91" t="str">
        <f>LOOKUP(biasa2[[#This Row],[NO]],biasa1[NO],biasa1[SATUAN])</f>
        <v>1440 pc</v>
      </c>
    </row>
    <row r="1441" spans="1:14" ht="20.100000000000001" customHeight="1">
      <c r="A1441" s="87">
        <f>IF(biasa1[[#This Row],[JUMLAH]]&gt;0,COUNT(A$3:$A1440)+1,"")</f>
        <v>1416</v>
      </c>
      <c r="B1441" s="88" t="s">
        <v>1401</v>
      </c>
      <c r="C1441" s="87">
        <f>IF(biasa1[[#This Row],[BARU]]="",biasa1[[#This Row],[JUMLAH AWAL]],biasa1[[#This Row],[BARU]])</f>
        <v>2</v>
      </c>
      <c r="D1441" s="87" t="s">
        <v>93</v>
      </c>
      <c r="E1441" s="87">
        <v>2</v>
      </c>
      <c r="F1441" s="87"/>
      <c r="G14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1" s="90"/>
      <c r="I14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1" s="91">
        <f>LOOKUP(ROW(K1441)-ROWS($K$1:$K$3),biasa1[NO])</f>
        <v>1438</v>
      </c>
      <c r="L1441" s="77" t="str">
        <f>LOOKUP(biasa2[[#This Row],[NO]],biasa1[NO],biasa1[NAMA])</f>
        <v>Mech pen kuku malu HB-258 (@50 pc)</v>
      </c>
      <c r="M1441" s="91">
        <f>LOOKUP(biasa2[[#This Row],[NO]],biasa1[NO],biasa1[JUMLAH])</f>
        <v>1</v>
      </c>
      <c r="N1441" s="91" t="str">
        <f>LOOKUP(biasa2[[#This Row],[NO]],biasa1[NO],biasa1[SATUAN])</f>
        <v>48 box</v>
      </c>
    </row>
    <row r="1442" spans="1:14" ht="20.100000000000001" customHeight="1">
      <c r="A1442" s="87">
        <f>IF(biasa1[[#This Row],[JUMLAH]]&gt;0,COUNT(A$3:$A1441)+1,"")</f>
        <v>1417</v>
      </c>
      <c r="B1442" s="88" t="s">
        <v>1402</v>
      </c>
      <c r="C1442" s="87">
        <f>IF(biasa1[[#This Row],[BARU]]="",biasa1[[#This Row],[JUMLAH AWAL]],biasa1[[#This Row],[BARU]])</f>
        <v>1</v>
      </c>
      <c r="D1442" s="87" t="s">
        <v>802</v>
      </c>
      <c r="E1442" s="87">
        <v>1</v>
      </c>
      <c r="F1442" s="87"/>
      <c r="G14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2" s="90"/>
      <c r="I14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2" s="91">
        <f>LOOKUP(ROW(K1442)-ROWS($K$1:$K$3),biasa1[NO])</f>
        <v>1439</v>
      </c>
      <c r="L1442" s="77" t="str">
        <f>LOOKUP(biasa2[[#This Row],[NO]],biasa1[NO],biasa1[NAMA])</f>
        <v>Mech pensil 3049</v>
      </c>
      <c r="M1442" s="91">
        <f>LOOKUP(biasa2[[#This Row],[NO]],biasa1[NO],biasa1[JUMLAH])</f>
        <v>3</v>
      </c>
      <c r="N1442" s="91" t="str">
        <f>LOOKUP(biasa2[[#This Row],[NO]],biasa1[NO],biasa1[SATUAN])</f>
        <v>144 ls</v>
      </c>
    </row>
    <row r="1443" spans="1:14" ht="20.100000000000001" customHeight="1">
      <c r="A1443" s="87">
        <f>IF(biasa1[[#This Row],[JUMLAH]]&gt;0,COUNT(A$3:$A1442)+1,"")</f>
        <v>1418</v>
      </c>
      <c r="B1443" s="88" t="s">
        <v>1403</v>
      </c>
      <c r="C1443" s="87">
        <f>IF(biasa1[[#This Row],[BARU]]="",biasa1[[#This Row],[JUMLAH AWAL]],biasa1[[#This Row],[BARU]])</f>
        <v>7</v>
      </c>
      <c r="D1443" s="87" t="s">
        <v>67</v>
      </c>
      <c r="E1443" s="87">
        <v>7</v>
      </c>
      <c r="F1443" s="87"/>
      <c r="G14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3" s="90"/>
      <c r="I14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3" s="91">
        <f>LOOKUP(ROW(K1443)-ROWS($K$1:$K$3),biasa1[NO])</f>
        <v>1440</v>
      </c>
      <c r="L1443" s="77" t="str">
        <f>LOOKUP(biasa2[[#This Row],[NO]],biasa1[NO],biasa1[NAMA])</f>
        <v>Mech pensil 405</v>
      </c>
      <c r="M1443" s="91">
        <f>LOOKUP(biasa2[[#This Row],[NO]],biasa1[NO],biasa1[JUMLAH])</f>
        <v>3</v>
      </c>
      <c r="N1443" s="91" t="str">
        <f>LOOKUP(biasa2[[#This Row],[NO]],biasa1[NO],biasa1[SATUAN])</f>
        <v>144 ls</v>
      </c>
    </row>
    <row r="1444" spans="1:14" ht="20.100000000000001" customHeight="1">
      <c r="A1444" s="87">
        <f>IF(biasa1[[#This Row],[JUMLAH]]&gt;0,COUNT(A$3:$A1443)+1,"")</f>
        <v>1419</v>
      </c>
      <c r="B1444" s="88" t="s">
        <v>1404</v>
      </c>
      <c r="C1444" s="87">
        <f>IF(biasa1[[#This Row],[BARU]]="",biasa1[[#This Row],[JUMLAH AWAL]],biasa1[[#This Row],[BARU]])</f>
        <v>1</v>
      </c>
      <c r="D1444" s="87" t="s">
        <v>1</v>
      </c>
      <c r="E1444" s="87">
        <v>1</v>
      </c>
      <c r="F1444" s="87"/>
      <c r="G14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4" s="90"/>
      <c r="I14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4" s="91">
        <f>LOOKUP(ROW(K1444)-ROWS($K$1:$K$3),biasa1[NO])</f>
        <v>1441</v>
      </c>
      <c r="L1444" s="77" t="str">
        <f>LOOKUP(biasa2[[#This Row],[NO]],biasa1[NO],biasa1[NAMA])</f>
        <v>Mech pensil bensia AB/ Hk/ PR(P1260)</v>
      </c>
      <c r="M1444" s="91">
        <f>LOOKUP(biasa2[[#This Row],[NO]],biasa1[NO],biasa1[JUMLAH])</f>
        <v>8</v>
      </c>
      <c r="N1444" s="91" t="str">
        <f>LOOKUP(biasa2[[#This Row],[NO]],biasa1[NO],biasa1[SATUAN])</f>
        <v>144 ls</v>
      </c>
    </row>
    <row r="1445" spans="1:14" ht="20.100000000000001" customHeight="1">
      <c r="A1445" s="87">
        <f>IF(biasa1[[#This Row],[JUMLAH]]&gt;0,COUNT(A$3:$A1444)+1,"")</f>
        <v>1420</v>
      </c>
      <c r="B1445" s="88" t="s">
        <v>1405</v>
      </c>
      <c r="C1445" s="87">
        <f>IF(biasa1[[#This Row],[BARU]]="",biasa1[[#This Row],[JUMLAH AWAL]],biasa1[[#This Row],[BARU]])</f>
        <v>9</v>
      </c>
      <c r="D1445" s="87" t="s">
        <v>101</v>
      </c>
      <c r="E1445" s="87">
        <v>9</v>
      </c>
      <c r="F1445" s="87"/>
      <c r="G14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5" s="90"/>
      <c r="I14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5" s="91">
        <f>LOOKUP(ROW(K1445)-ROWS($K$1:$K$3),biasa1[NO])</f>
        <v>1442</v>
      </c>
      <c r="L1445" s="77" t="str">
        <f>LOOKUP(biasa2[[#This Row],[NO]],biasa1[NO],biasa1[NAMA])</f>
        <v>Mech pensil C10-0630 AB 8008</v>
      </c>
      <c r="M1445" s="91">
        <f>LOOKUP(biasa2[[#This Row],[NO]],biasa1[NO],biasa1[JUMLAH])</f>
        <v>7</v>
      </c>
      <c r="N1445" s="91" t="str">
        <f>LOOKUP(biasa2[[#This Row],[NO]],biasa1[NO],biasa1[SATUAN])</f>
        <v>144 ls</v>
      </c>
    </row>
    <row r="1446" spans="1:14" ht="20.100000000000001" customHeight="1">
      <c r="A1446" s="87">
        <f>IF(biasa1[[#This Row],[JUMLAH]]&gt;0,COUNT(A$3:$A1445)+1,"")</f>
        <v>1421</v>
      </c>
      <c r="B1446" s="88" t="s">
        <v>1406</v>
      </c>
      <c r="C1446" s="87">
        <f>IF(biasa1[[#This Row],[BARU]]="",biasa1[[#This Row],[JUMLAH AWAL]],biasa1[[#This Row],[BARU]])</f>
        <v>24</v>
      </c>
      <c r="D1446" s="87" t="s">
        <v>184</v>
      </c>
      <c r="E1446" s="87">
        <v>24</v>
      </c>
      <c r="F1446" s="87"/>
      <c r="G14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6" s="90"/>
      <c r="I14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6" s="91">
        <f>LOOKUP(ROW(K1446)-ROWS($K$1:$K$3),biasa1[NO])</f>
        <v>1443</v>
      </c>
      <c r="L1446" s="77" t="str">
        <f>LOOKUP(biasa2[[#This Row],[NO]],biasa1[NO],biasa1[NAMA])</f>
        <v>Mech pensil Colour disney C10-0348</v>
      </c>
      <c r="M1446" s="91">
        <f>LOOKUP(biasa2[[#This Row],[NO]],biasa1[NO],biasa1[JUMLAH])</f>
        <v>1</v>
      </c>
      <c r="N1446" s="91" t="str">
        <f>LOOKUP(biasa2[[#This Row],[NO]],biasa1[NO],biasa1[SATUAN])</f>
        <v>108 ls</v>
      </c>
    </row>
    <row r="1447" spans="1:14" ht="20.100000000000001" customHeight="1">
      <c r="A1447" s="87">
        <f>IF(biasa1[[#This Row],[JUMLAH]]&gt;0,COUNT(A$3:$A1446)+1,"")</f>
        <v>1422</v>
      </c>
      <c r="B1447" s="88" t="s">
        <v>1407</v>
      </c>
      <c r="C1447" s="87">
        <f>IF(biasa1[[#This Row],[BARU]]="",biasa1[[#This Row],[JUMLAH AWAL]],biasa1[[#This Row],[BARU]])</f>
        <v>32</v>
      </c>
      <c r="D1447" s="87" t="s">
        <v>91</v>
      </c>
      <c r="E1447" s="87">
        <v>32</v>
      </c>
      <c r="F1447" s="87"/>
      <c r="G14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7" s="90"/>
      <c r="I14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7" s="91">
        <f>LOOKUP(ROW(K1447)-ROWS($K$1:$K$3),biasa1[NO])</f>
        <v>1444</v>
      </c>
      <c r="L1447" s="77" t="str">
        <f>LOOKUP(biasa2[[#This Row],[NO]],biasa1[NO],biasa1[NAMA])</f>
        <v>Mech pensil Colour disney PR 6W(1)/ Hk(2)</v>
      </c>
      <c r="M1447" s="91">
        <f>LOOKUP(biasa2[[#This Row],[NO]],biasa1[NO],biasa1[JUMLAH])</f>
        <v>3</v>
      </c>
      <c r="N1447" s="91" t="str">
        <f>LOOKUP(biasa2[[#This Row],[NO]],biasa1[NO],biasa1[SATUAN])</f>
        <v>108 ls</v>
      </c>
    </row>
    <row r="1448" spans="1:14" ht="20.100000000000001" customHeight="1">
      <c r="A1448" s="87">
        <f>IF(biasa1[[#This Row],[JUMLAH]]&gt;0,COUNT(A$3:$A1447)+1,"")</f>
        <v>1423</v>
      </c>
      <c r="B1448" s="88" t="s">
        <v>1408</v>
      </c>
      <c r="C1448" s="87">
        <f>IF(biasa1[[#This Row],[BARU]]="",biasa1[[#This Row],[JUMLAH AWAL]],biasa1[[#This Row],[BARU]])</f>
        <v>32</v>
      </c>
      <c r="D1448" s="87" t="s">
        <v>230</v>
      </c>
      <c r="E1448" s="87">
        <v>32</v>
      </c>
      <c r="F1448" s="87"/>
      <c r="G14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8" s="90"/>
      <c r="I14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8" s="91">
        <f>LOOKUP(ROW(K1448)-ROWS($K$1:$K$3),biasa1[NO])</f>
        <v>1445</v>
      </c>
      <c r="L1448" s="77" t="str">
        <f>LOOKUP(biasa2[[#This Row],[NO]],biasa1[NO],biasa1[NAMA])</f>
        <v>Mech pensil DF 125</v>
      </c>
      <c r="M1448" s="91">
        <f>LOOKUP(biasa2[[#This Row],[NO]],biasa1[NO],biasa1[JUMLAH])</f>
        <v>13</v>
      </c>
      <c r="N1448" s="91" t="str">
        <f>LOOKUP(biasa2[[#This Row],[NO]],biasa1[NO],biasa1[SATUAN])</f>
        <v>144 ls</v>
      </c>
    </row>
    <row r="1449" spans="1:14" ht="20.100000000000001" customHeight="1">
      <c r="A1449" s="87">
        <f>IF(biasa1[[#This Row],[JUMLAH]]&gt;0,COUNT(A$3:$A1448)+1,"")</f>
        <v>1424</v>
      </c>
      <c r="B1449" s="88" t="s">
        <v>1409</v>
      </c>
      <c r="C1449" s="87">
        <f>IF(biasa1[[#This Row],[BARU]]="",biasa1[[#This Row],[JUMLAH AWAL]],biasa1[[#This Row],[BARU]])</f>
        <v>3</v>
      </c>
      <c r="D1449" s="87" t="s">
        <v>72</v>
      </c>
      <c r="E1449" s="87">
        <v>3</v>
      </c>
      <c r="F1449" s="87"/>
      <c r="G14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9" s="90"/>
      <c r="I14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9" s="91">
        <f>LOOKUP(ROW(K1449)-ROWS($K$1:$K$3),biasa1[NO])</f>
        <v>1446</v>
      </c>
      <c r="L1449" s="77" t="str">
        <f>LOOKUP(biasa2[[#This Row],[NO]],biasa1[NO],biasa1[NAMA])</f>
        <v>Mech pensil MEC 1317 AB 1 box 12 pc</v>
      </c>
      <c r="M1449" s="91">
        <f>LOOKUP(biasa2[[#This Row],[NO]],biasa1[NO],biasa1[JUMLAH])</f>
        <v>11</v>
      </c>
      <c r="N1449" s="91" t="str">
        <f>LOOKUP(biasa2[[#This Row],[NO]],biasa1[NO],biasa1[SATUAN])</f>
        <v>50 box</v>
      </c>
    </row>
    <row r="1450" spans="1:14" ht="20.100000000000001" customHeight="1">
      <c r="A1450" s="87">
        <f>IF(biasa1[[#This Row],[JUMLAH]]&gt;0,COUNT(A$3:$A1449)+1,"")</f>
        <v>1425</v>
      </c>
      <c r="B1450" s="88" t="s">
        <v>1410</v>
      </c>
      <c r="C1450" s="87">
        <f>IF(biasa1[[#This Row],[BARU]]="",biasa1[[#This Row],[JUMLAH AWAL]],biasa1[[#This Row],[BARU]])</f>
        <v>2</v>
      </c>
      <c r="D1450" s="87" t="s">
        <v>1411</v>
      </c>
      <c r="E1450" s="87">
        <v>2</v>
      </c>
      <c r="F1450" s="87"/>
      <c r="G14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0" s="90"/>
      <c r="I14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0" s="91">
        <f>LOOKUP(ROW(K1450)-ROWS($K$1:$K$3),biasa1[NO])</f>
        <v>1447</v>
      </c>
      <c r="L1450" s="77" t="str">
        <f>LOOKUP(biasa2[[#This Row],[NO]],biasa1[NO],biasa1[NAMA])</f>
        <v>Mech pensil Segitiga Nariko</v>
      </c>
      <c r="M1450" s="91">
        <f>LOOKUP(biasa2[[#This Row],[NO]],biasa1[NO],biasa1[JUMLAH])</f>
        <v>5</v>
      </c>
      <c r="N1450" s="91" t="str">
        <f>LOOKUP(biasa2[[#This Row],[NO]],biasa1[NO],biasa1[SATUAN])</f>
        <v>60 ls</v>
      </c>
    </row>
    <row r="1451" spans="1:14" ht="20.100000000000001" customHeight="1">
      <c r="A1451" s="87">
        <f>IF(biasa1[[#This Row],[JUMLAH]]&gt;0,COUNT(A$3:$A1450)+1,"")</f>
        <v>1426</v>
      </c>
      <c r="B1451" s="88" t="s">
        <v>2743</v>
      </c>
      <c r="C1451" s="87">
        <f>IF(biasa1[[#This Row],[BARU]]="",biasa1[[#This Row],[JUMLAH AWAL]],biasa1[[#This Row],[BARU]])</f>
        <v>31</v>
      </c>
      <c r="D1451" s="87">
        <v>180</v>
      </c>
      <c r="E1451" s="87">
        <v>31</v>
      </c>
      <c r="F1451" s="87"/>
      <c r="G14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1" s="90"/>
      <c r="I14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1" s="91">
        <f>LOOKUP(ROW(K1451)-ROWS($K$1:$K$3),biasa1[NO])</f>
        <v>1448</v>
      </c>
      <c r="L1451" s="77" t="str">
        <f>LOOKUP(biasa2[[#This Row],[NO]],biasa1[NO],biasa1[NAMA])</f>
        <v>Mech pensil Vanco 521</v>
      </c>
      <c r="M1451" s="91">
        <f>LOOKUP(biasa2[[#This Row],[NO]],biasa1[NO],biasa1[JUMLAH])</f>
        <v>9</v>
      </c>
      <c r="N1451" s="91" t="str">
        <f>LOOKUP(biasa2[[#This Row],[NO]],biasa1[NO],biasa1[SATUAN])</f>
        <v>144 ls</v>
      </c>
    </row>
    <row r="1452" spans="1:14" ht="20.100000000000001" customHeight="1">
      <c r="A1452" s="87">
        <f>IF(biasa1[[#This Row],[JUMLAH]]&gt;0,COUNT(A$3:$A1451)+1,"")</f>
        <v>1427</v>
      </c>
      <c r="B1452" s="88" t="s">
        <v>1412</v>
      </c>
      <c r="C1452" s="87">
        <f>IF(biasa1[[#This Row],[BARU]]="",biasa1[[#This Row],[JUMLAH AWAL]],biasa1[[#This Row],[BARU]])</f>
        <v>13</v>
      </c>
      <c r="D1452" s="87" t="s">
        <v>27</v>
      </c>
      <c r="E1452" s="87">
        <v>13</v>
      </c>
      <c r="F1452" s="87"/>
      <c r="G14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2" s="90"/>
      <c r="I14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2" s="91">
        <f>LOOKUP(ROW(K1452)-ROWS($K$1:$K$3),biasa1[NO])</f>
        <v>1449</v>
      </c>
      <c r="L1452" s="77" t="str">
        <f>LOOKUP(biasa2[[#This Row],[NO]],biasa1[NO],biasa1[NAMA])</f>
        <v>Mechanic K 2211 0.5 bening polos</v>
      </c>
      <c r="M1452" s="91">
        <f>LOOKUP(biasa2[[#This Row],[NO]],biasa1[NO],biasa1[JUMLAH])</f>
        <v>1</v>
      </c>
      <c r="N1452" s="91" t="str">
        <f>LOOKUP(biasa2[[#This Row],[NO]],biasa1[NO],biasa1[SATUAN])</f>
        <v>144 ls</v>
      </c>
    </row>
    <row r="1453" spans="1:14" ht="20.100000000000001" customHeight="1">
      <c r="A1453" s="87">
        <f>IF(biasa1[[#This Row],[JUMLAH]]&gt;0,COUNT(A$3:$A1452)+1,"")</f>
        <v>1428</v>
      </c>
      <c r="B1453" s="88" t="s">
        <v>1413</v>
      </c>
      <c r="C1453" s="87">
        <f>IF(biasa1[[#This Row],[BARU]]="",biasa1[[#This Row],[JUMLAH AWAL]],biasa1[[#This Row],[BARU]])</f>
        <v>37</v>
      </c>
      <c r="D1453" s="87" t="s">
        <v>487</v>
      </c>
      <c r="E1453" s="87">
        <v>37</v>
      </c>
      <c r="F1453" s="87"/>
      <c r="G14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3" s="90"/>
      <c r="I14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3" s="91">
        <f>LOOKUP(ROW(K1453)-ROWS($K$1:$K$3),biasa1[NO])</f>
        <v>1450</v>
      </c>
      <c r="L1453" s="77" t="str">
        <f>LOOKUP(biasa2[[#This Row],[NO]],biasa1[NO],biasa1[NAMA])</f>
        <v>Memo + giant 810026</v>
      </c>
      <c r="M1453" s="91">
        <f>LOOKUP(biasa2[[#This Row],[NO]],biasa1[NO],biasa1[JUMLAH])</f>
        <v>2</v>
      </c>
      <c r="N1453" s="91" t="str">
        <f>LOOKUP(biasa2[[#This Row],[NO]],biasa1[NO],biasa1[SATUAN])</f>
        <v>25 ls</v>
      </c>
    </row>
    <row r="1454" spans="1:14" ht="20.100000000000001" customHeight="1">
      <c r="A1454" s="87">
        <f>IF(biasa1[[#This Row],[JUMLAH]]&gt;0,COUNT(A$3:$A1453)+1,"")</f>
        <v>1429</v>
      </c>
      <c r="B1454" s="88" t="s">
        <v>1414</v>
      </c>
      <c r="C1454" s="87">
        <f>IF(biasa1[[#This Row],[BARU]]="",biasa1[[#This Row],[JUMLAH AWAL]],biasa1[[#This Row],[BARU]])</f>
        <v>26</v>
      </c>
      <c r="D1454" s="87">
        <v>50</v>
      </c>
      <c r="E1454" s="87">
        <v>26</v>
      </c>
      <c r="F1454" s="87"/>
      <c r="G14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4" s="90"/>
      <c r="I14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4" s="91">
        <f>LOOKUP(ROW(K1454)-ROWS($K$1:$K$3),biasa1[NO])</f>
        <v>1451</v>
      </c>
      <c r="L1454" s="77" t="str">
        <f>LOOKUP(biasa2[[#This Row],[NO]],biasa1[NO],biasa1[NAMA])</f>
        <v>Memo 105/ 104</v>
      </c>
      <c r="M1454" s="91">
        <f>LOOKUP(biasa2[[#This Row],[NO]],biasa1[NO],biasa1[JUMLAH])</f>
        <v>1</v>
      </c>
      <c r="N1454" s="91" t="str">
        <f>LOOKUP(biasa2[[#This Row],[NO]],biasa1[NO],biasa1[SATUAN])</f>
        <v>52 ls</v>
      </c>
    </row>
    <row r="1455" spans="1:14" ht="20.100000000000001" customHeight="1">
      <c r="A1455" s="87">
        <f>IF(biasa1[[#This Row],[JUMLAH]]&gt;0,COUNT(A$3:$A1454)+1,"")</f>
        <v>1430</v>
      </c>
      <c r="B1455" s="88" t="s">
        <v>1415</v>
      </c>
      <c r="C1455" s="87">
        <f>IF(biasa1[[#This Row],[BARU]]="",biasa1[[#This Row],[JUMLAH AWAL]],biasa1[[#This Row],[BARU]])</f>
        <v>1</v>
      </c>
      <c r="D1455" s="87" t="s">
        <v>1416</v>
      </c>
      <c r="E1455" s="87">
        <v>1</v>
      </c>
      <c r="F1455" s="87"/>
      <c r="G14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5" s="90"/>
      <c r="I14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5" s="91">
        <f>LOOKUP(ROW(K1455)-ROWS($K$1:$K$3),biasa1[NO])</f>
        <v>1452</v>
      </c>
      <c r="L1455" s="77" t="str">
        <f>LOOKUP(biasa2[[#This Row],[NO]],biasa1[NO],biasa1[NAMA])</f>
        <v>Memo 5 Dsg</v>
      </c>
      <c r="M1455" s="91">
        <f>LOOKUP(biasa2[[#This Row],[NO]],biasa1[NO],biasa1[JUMLAH])</f>
        <v>2</v>
      </c>
      <c r="N1455" s="91" t="str">
        <f>LOOKUP(biasa2[[#This Row],[NO]],biasa1[NO],biasa1[SATUAN])</f>
        <v>1500 pc</v>
      </c>
    </row>
    <row r="1456" spans="1:14" ht="20.100000000000001" customHeight="1">
      <c r="A1456" s="87">
        <f>IF(biasa1[[#This Row],[JUMLAH]]&gt;0,COUNT(A$3:$A1455)+1,"")</f>
        <v>1431</v>
      </c>
      <c r="B1456" s="88" t="s">
        <v>1417</v>
      </c>
      <c r="C1456" s="87">
        <f>IF(biasa1[[#This Row],[BARU]]="",biasa1[[#This Row],[JUMLAH AWAL]],biasa1[[#This Row],[BARU]])</f>
        <v>17</v>
      </c>
      <c r="D1456" s="87" t="s">
        <v>1418</v>
      </c>
      <c r="E1456" s="87">
        <v>17</v>
      </c>
      <c r="F1456" s="87"/>
      <c r="G14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6" s="90"/>
      <c r="I14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6" s="91">
        <f>LOOKUP(ROW(K1456)-ROWS($K$1:$K$3),biasa1[NO])</f>
        <v>1453</v>
      </c>
      <c r="L1456" s="77" t="str">
        <f>LOOKUP(biasa2[[#This Row],[NO]],biasa1[NO],biasa1[NAMA])</f>
        <v>Memo Fancy 0248(2)</v>
      </c>
      <c r="M1456" s="91">
        <f>LOOKUP(biasa2[[#This Row],[NO]],biasa1[NO],biasa1[JUMLAH])</f>
        <v>2</v>
      </c>
      <c r="N1456" s="91">
        <f>LOOKUP(biasa2[[#This Row],[NO]],biasa1[NO],biasa1[SATUAN])</f>
        <v>576</v>
      </c>
    </row>
    <row r="1457" spans="1:14" ht="20.100000000000001" customHeight="1">
      <c r="A1457" s="87">
        <f>IF(biasa1[[#This Row],[JUMLAH]]&gt;0,COUNT(A$3:$A1456)+1,"")</f>
        <v>1432</v>
      </c>
      <c r="B1457" s="88" t="s">
        <v>1419</v>
      </c>
      <c r="C1457" s="87">
        <f>IF(biasa1[[#This Row],[BARU]]="",biasa1[[#This Row],[JUMLAH AWAL]],biasa1[[#This Row],[BARU]])</f>
        <v>32</v>
      </c>
      <c r="D1457" s="87" t="s">
        <v>441</v>
      </c>
      <c r="E1457" s="87">
        <v>32</v>
      </c>
      <c r="F1457" s="87"/>
      <c r="G14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7" s="90"/>
      <c r="I14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7" s="91">
        <f>LOOKUP(ROW(K1457)-ROWS($K$1:$K$3),biasa1[NO])</f>
        <v>1454</v>
      </c>
      <c r="L1457" s="77" t="str">
        <f>LOOKUP(biasa2[[#This Row],[NO]],biasa1[NO],biasa1[NAMA])</f>
        <v>Memo Fancy 912(1)</v>
      </c>
      <c r="M1457" s="91">
        <f>LOOKUP(biasa2[[#This Row],[NO]],biasa1[NO],biasa1[JUMLAH])</f>
        <v>1</v>
      </c>
      <c r="N1457" s="91">
        <f>LOOKUP(biasa2[[#This Row],[NO]],biasa1[NO],biasa1[SATUAN])</f>
        <v>576</v>
      </c>
    </row>
    <row r="1458" spans="1:14" ht="20.100000000000001" customHeight="1">
      <c r="A1458" s="87">
        <f>IF(biasa1[[#This Row],[JUMLAH]]&gt;0,COUNT(A$3:$A1457)+1,"")</f>
        <v>1433</v>
      </c>
      <c r="B1458" s="88" t="s">
        <v>1420</v>
      </c>
      <c r="C1458" s="87">
        <f>IF(biasa1[[#This Row],[BARU]]="",biasa1[[#This Row],[JUMLAH AWAL]],biasa1[[#This Row],[BARU]])</f>
        <v>22</v>
      </c>
      <c r="D1458" s="87" t="s">
        <v>301</v>
      </c>
      <c r="E1458" s="87">
        <v>22</v>
      </c>
      <c r="F1458" s="87"/>
      <c r="G14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8" s="90"/>
      <c r="I14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8" s="91">
        <f>LOOKUP(ROW(K1458)-ROWS($K$1:$K$3),biasa1[NO])</f>
        <v>1455</v>
      </c>
      <c r="L1458" s="77" t="str">
        <f>LOOKUP(biasa2[[#This Row],[NO]],biasa1[NO],biasa1[NAMA])</f>
        <v>Memo Fancy 929</v>
      </c>
      <c r="M1458" s="91">
        <f>LOOKUP(biasa2[[#This Row],[NO]],biasa1[NO],biasa1[JUMLAH])</f>
        <v>2</v>
      </c>
      <c r="N1458" s="91" t="str">
        <f>LOOKUP(biasa2[[#This Row],[NO]],biasa1[NO],biasa1[SATUAN])</f>
        <v>576 pc</v>
      </c>
    </row>
    <row r="1459" spans="1:14" ht="20.100000000000001" customHeight="1">
      <c r="A1459" s="87">
        <f>IF(biasa1[[#This Row],[JUMLAH]]&gt;0,COUNT(A$3:$A1458)+1,"")</f>
        <v>1434</v>
      </c>
      <c r="B1459" s="88" t="s">
        <v>1421</v>
      </c>
      <c r="C1459" s="87">
        <f>IF(biasa1[[#This Row],[BARU]]="",biasa1[[#This Row],[JUMLAH AWAL]],biasa1[[#This Row],[BARU]])</f>
        <v>4</v>
      </c>
      <c r="D1459" s="87" t="s">
        <v>114</v>
      </c>
      <c r="E1459" s="87">
        <v>4</v>
      </c>
      <c r="F1459" s="87"/>
      <c r="G14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9" s="90"/>
      <c r="I14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9" s="91">
        <f>LOOKUP(ROW(K1459)-ROWS($K$1:$K$3),biasa1[NO])</f>
        <v>1456</v>
      </c>
      <c r="L1459" s="77" t="str">
        <f>LOOKUP(biasa2[[#This Row],[NO]],biasa1[NO],biasa1[NAMA])</f>
        <v>Memo Holo CX-7 lilo kcl(1)</v>
      </c>
      <c r="M1459" s="91">
        <f>LOOKUP(biasa2[[#This Row],[NO]],biasa1[NO],biasa1[JUMLAH])</f>
        <v>1</v>
      </c>
      <c r="N1459" s="91" t="str">
        <f>LOOKUP(biasa2[[#This Row],[NO]],biasa1[NO],biasa1[SATUAN])</f>
        <v>144 ls</v>
      </c>
    </row>
    <row r="1460" spans="1:14" ht="20.100000000000001" customHeight="1">
      <c r="A1460" s="87">
        <f>IF(biasa1[[#This Row],[JUMLAH]]&gt;0,COUNT(A$3:$A1459)+1,"")</f>
        <v>1435</v>
      </c>
      <c r="B1460" s="88" t="s">
        <v>1422</v>
      </c>
      <c r="C1460" s="87">
        <f>IF(biasa1[[#This Row],[BARU]]="",biasa1[[#This Row],[JUMLAH AWAL]],biasa1[[#This Row],[BARU]])</f>
        <v>18</v>
      </c>
      <c r="D1460" s="87" t="s">
        <v>114</v>
      </c>
      <c r="E1460" s="87">
        <v>18</v>
      </c>
      <c r="F1460" s="87"/>
      <c r="G14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0" s="90"/>
      <c r="I14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0" s="91">
        <f>LOOKUP(ROW(K1460)-ROWS($K$1:$K$3),biasa1[NO])</f>
        <v>1457</v>
      </c>
      <c r="L1460" s="77" t="str">
        <f>LOOKUP(biasa2[[#This Row],[NO]],biasa1[NO],biasa1[NAMA])</f>
        <v>Memo Holo Pkc besar</v>
      </c>
      <c r="M1460" s="91">
        <f>LOOKUP(biasa2[[#This Row],[NO]],biasa1[NO],biasa1[JUMLAH])</f>
        <v>10</v>
      </c>
      <c r="N1460" s="91" t="str">
        <f>LOOKUP(biasa2[[#This Row],[NO]],biasa1[NO],biasa1[SATUAN])</f>
        <v>60 ls</v>
      </c>
    </row>
    <row r="1461" spans="1:14" ht="20.100000000000001" customHeight="1">
      <c r="A1461" s="87">
        <f>IF(biasa1[[#This Row],[JUMLAH]]&gt;0,COUNT(A$3:$A1460)+1,"")</f>
        <v>1436</v>
      </c>
      <c r="B1461" s="88" t="s">
        <v>1423</v>
      </c>
      <c r="C1461" s="87">
        <f>IF(biasa1[[#This Row],[BARU]]="",biasa1[[#This Row],[JUMLAH AWAL]],biasa1[[#This Row],[BARU]])</f>
        <v>1</v>
      </c>
      <c r="D1461" s="87" t="s">
        <v>441</v>
      </c>
      <c r="E1461" s="87">
        <v>1</v>
      </c>
      <c r="F1461" s="87"/>
      <c r="G14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1" s="90"/>
      <c r="I14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1" s="91">
        <f>LOOKUP(ROW(K1461)-ROWS($K$1:$K$3),biasa1[NO])</f>
        <v>1458</v>
      </c>
      <c r="L1461" s="77" t="str">
        <f>LOOKUP(biasa2[[#This Row],[NO]],biasa1[NO],biasa1[NAMA])</f>
        <v>Memo pad Spiral alfa 403 batik</v>
      </c>
      <c r="M1461" s="91">
        <f>LOOKUP(biasa2[[#This Row],[NO]],biasa1[NO],biasa1[JUMLAH])</f>
        <v>16</v>
      </c>
      <c r="N1461" s="91">
        <f>LOOKUP(biasa2[[#This Row],[NO]],biasa1[NO],biasa1[SATUAN])</f>
        <v>384</v>
      </c>
    </row>
    <row r="1462" spans="1:14" ht="20.100000000000001" customHeight="1">
      <c r="A1462" s="87">
        <f>IF(biasa1[[#This Row],[JUMLAH]]&gt;0,COUNT(A$3:$A1461)+1,"")</f>
        <v>1437</v>
      </c>
      <c r="B1462" s="88" t="s">
        <v>1424</v>
      </c>
      <c r="C1462" s="87">
        <f>IF(biasa1[[#This Row],[BARU]]="",biasa1[[#This Row],[JUMLAH AWAL]],biasa1[[#This Row],[BARU]])</f>
        <v>3</v>
      </c>
      <c r="D1462" s="87" t="s">
        <v>101</v>
      </c>
      <c r="E1462" s="87">
        <v>3</v>
      </c>
      <c r="F1462" s="87"/>
      <c r="G14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2" s="90"/>
      <c r="I14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2" s="91">
        <f>LOOKUP(ROW(K1462)-ROWS($K$1:$K$3),biasa1[NO])</f>
        <v>1459</v>
      </c>
      <c r="L1462" s="77" t="str">
        <f>LOOKUP(biasa2[[#This Row],[NO]],biasa1[NO],biasa1[NAMA])</f>
        <v>Memo pad Spiral alfa 404 batik</v>
      </c>
      <c r="M1462" s="91">
        <f>LOOKUP(biasa2[[#This Row],[NO]],biasa1[NO],biasa1[JUMLAH])</f>
        <v>17</v>
      </c>
      <c r="N1462" s="91">
        <f>LOOKUP(biasa2[[#This Row],[NO]],biasa1[NO],biasa1[SATUAN])</f>
        <v>576</v>
      </c>
    </row>
    <row r="1463" spans="1:14" ht="20.100000000000001" customHeight="1">
      <c r="A1463" s="87">
        <f>IF(biasa1[[#This Row],[JUMLAH]]&gt;0,COUNT(A$3:$A1462)+1,"")</f>
        <v>1438</v>
      </c>
      <c r="B1463" s="88" t="s">
        <v>1425</v>
      </c>
      <c r="C1463" s="87">
        <f>IF(biasa1[[#This Row],[BARU]]="",biasa1[[#This Row],[JUMLAH AWAL]],biasa1[[#This Row],[BARU]])</f>
        <v>1</v>
      </c>
      <c r="D1463" s="87" t="s">
        <v>103</v>
      </c>
      <c r="E1463" s="87">
        <v>1</v>
      </c>
      <c r="F1463" s="87"/>
      <c r="G14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3" s="90"/>
      <c r="I14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3" s="91">
        <f>LOOKUP(ROW(K1463)-ROWS($K$1:$K$3),biasa1[NO])</f>
        <v>1460</v>
      </c>
      <c r="L1463" s="77" t="str">
        <f>LOOKUP(biasa2[[#This Row],[NO]],biasa1[NO],biasa1[NAMA])</f>
        <v>Memo Ring Eva MN-002 W. Land</v>
      </c>
      <c r="M1463" s="91">
        <f>LOOKUP(biasa2[[#This Row],[NO]],biasa1[NO],biasa1[JUMLAH])</f>
        <v>1</v>
      </c>
      <c r="N1463" s="91" t="str">
        <f>LOOKUP(biasa2[[#This Row],[NO]],biasa1[NO],biasa1[SATUAN])</f>
        <v>692 pc</v>
      </c>
    </row>
    <row r="1464" spans="1:14" ht="20.100000000000001" customHeight="1">
      <c r="A1464" s="87">
        <f>IF(biasa1[[#This Row],[JUMLAH]]&gt;0,COUNT(A$3:$A1463)+1,"")</f>
        <v>1439</v>
      </c>
      <c r="B1464" s="88" t="s">
        <v>1426</v>
      </c>
      <c r="C1464" s="87">
        <f>IF(biasa1[[#This Row],[BARU]]="",biasa1[[#This Row],[JUMLAH AWAL]],biasa1[[#This Row],[BARU]])</f>
        <v>3</v>
      </c>
      <c r="D1464" s="87" t="s">
        <v>114</v>
      </c>
      <c r="E1464" s="87">
        <v>3</v>
      </c>
      <c r="F1464" s="87"/>
      <c r="G14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4" s="90"/>
      <c r="I14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4" s="91">
        <f>LOOKUP(ROW(K1464)-ROWS($K$1:$K$3),biasa1[NO])</f>
        <v>1461</v>
      </c>
      <c r="L1464" s="77" t="str">
        <f>LOOKUP(biasa2[[#This Row],[NO]],biasa1[NO],biasa1[NAMA])</f>
        <v>Memo Tebal dos</v>
      </c>
      <c r="M1464" s="91">
        <f>LOOKUP(biasa2[[#This Row],[NO]],biasa1[NO],biasa1[JUMLAH])</f>
        <v>1</v>
      </c>
      <c r="N1464" s="91" t="str">
        <f>LOOKUP(biasa2[[#This Row],[NO]],biasa1[NO],biasa1[SATUAN])</f>
        <v>48 pc</v>
      </c>
    </row>
    <row r="1465" spans="1:14" ht="20.100000000000001" customHeight="1">
      <c r="A1465" s="87">
        <f>IF(biasa1[[#This Row],[JUMLAH]]&gt;0,COUNT(A$3:$A1464)+1,"")</f>
        <v>1440</v>
      </c>
      <c r="B1465" s="88" t="s">
        <v>1427</v>
      </c>
      <c r="C1465" s="87">
        <f>IF(biasa1[[#This Row],[BARU]]="",biasa1[[#This Row],[JUMLAH AWAL]],biasa1[[#This Row],[BARU]])</f>
        <v>3</v>
      </c>
      <c r="D1465" s="87" t="s">
        <v>114</v>
      </c>
      <c r="E1465" s="87">
        <v>3</v>
      </c>
      <c r="F1465" s="87"/>
      <c r="G14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5" s="90"/>
      <c r="I14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5" s="91">
        <f>LOOKUP(ROW(K1465)-ROWS($K$1:$K$3),biasa1[NO])</f>
        <v>1462</v>
      </c>
      <c r="L1465" s="77" t="str">
        <f>LOOKUP(biasa2[[#This Row],[NO]],biasa1[NO],biasa1[NAMA])</f>
        <v>Memo Tebal dos</v>
      </c>
      <c r="M1465" s="91">
        <f>LOOKUP(biasa2[[#This Row],[NO]],biasa1[NO],biasa1[JUMLAH])</f>
        <v>2</v>
      </c>
      <c r="N1465" s="91" t="str">
        <f>LOOKUP(biasa2[[#This Row],[NO]],biasa1[NO],biasa1[SATUAN])</f>
        <v>64 pc</v>
      </c>
    </row>
    <row r="1466" spans="1:14" ht="20.100000000000001" customHeight="1">
      <c r="A1466" s="87">
        <f>IF(biasa1[[#This Row],[JUMLAH]]&gt;0,COUNT(A$3:$A1465)+1,"")</f>
        <v>1441</v>
      </c>
      <c r="B1466" s="88" t="s">
        <v>1428</v>
      </c>
      <c r="C1466" s="87">
        <f>IF(biasa1[[#This Row],[BARU]]="",biasa1[[#This Row],[JUMLAH AWAL]],biasa1[[#This Row],[BARU]])</f>
        <v>8</v>
      </c>
      <c r="D1466" s="87" t="s">
        <v>114</v>
      </c>
      <c r="E1466" s="87">
        <v>8</v>
      </c>
      <c r="F1466" s="87"/>
      <c r="G14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6" s="90"/>
      <c r="I14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6" s="91">
        <f>LOOKUP(ROW(K1466)-ROWS($K$1:$K$3),biasa1[NO])</f>
        <v>1463</v>
      </c>
      <c r="L1466" s="77" t="str">
        <f>LOOKUP(biasa2[[#This Row],[NO]],biasa1[NO],biasa1[NAMA])</f>
        <v>Memo Tebal dos</v>
      </c>
      <c r="M1466" s="91">
        <f>LOOKUP(biasa2[[#This Row],[NO]],biasa1[NO],biasa1[JUMLAH])</f>
        <v>9</v>
      </c>
      <c r="N1466" s="91" t="str">
        <f>LOOKUP(biasa2[[#This Row],[NO]],biasa1[NO],biasa1[SATUAN])</f>
        <v>70 pc</v>
      </c>
    </row>
    <row r="1467" spans="1:14" ht="20.100000000000001" customHeight="1">
      <c r="A1467" s="87">
        <f>IF(biasa1[[#This Row],[JUMLAH]]&gt;0,COUNT(A$3:$A1466)+1,"")</f>
        <v>1442</v>
      </c>
      <c r="B1467" s="88" t="s">
        <v>1429</v>
      </c>
      <c r="C1467" s="87">
        <f>IF(biasa1[[#This Row],[BARU]]="",biasa1[[#This Row],[JUMLAH AWAL]],biasa1[[#This Row],[BARU]])</f>
        <v>7</v>
      </c>
      <c r="D1467" s="87" t="s">
        <v>114</v>
      </c>
      <c r="E1467" s="87">
        <v>7</v>
      </c>
      <c r="F1467" s="87"/>
      <c r="G14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7" s="90"/>
      <c r="I14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7" s="91">
        <f>LOOKUP(ROW(K1467)-ROWS($K$1:$K$3),biasa1[NO])</f>
        <v>1464</v>
      </c>
      <c r="L1467" s="77" t="str">
        <f>LOOKUP(biasa2[[#This Row],[NO]],biasa1[NO],biasa1[NAMA])</f>
        <v>Memo Tebal dos</v>
      </c>
      <c r="M1467" s="91">
        <f>LOOKUP(biasa2[[#This Row],[NO]],biasa1[NO],biasa1[JUMLAH])</f>
        <v>27</v>
      </c>
      <c r="N1467" s="91" t="str">
        <f>LOOKUP(biasa2[[#This Row],[NO]],biasa1[NO],biasa1[SATUAN])</f>
        <v>88 pc</v>
      </c>
    </row>
    <row r="1468" spans="1:14" ht="20.100000000000001" customHeight="1">
      <c r="A1468" s="87">
        <f>IF(biasa1[[#This Row],[JUMLAH]]&gt;0,COUNT(A$3:$A1467)+1,"")</f>
        <v>1443</v>
      </c>
      <c r="B1468" s="88" t="s">
        <v>1430</v>
      </c>
      <c r="C1468" s="87">
        <f>IF(biasa1[[#This Row],[BARU]]="",biasa1[[#This Row],[JUMLAH AWAL]],biasa1[[#This Row],[BARU]])</f>
        <v>1</v>
      </c>
      <c r="D1468" s="87" t="s">
        <v>415</v>
      </c>
      <c r="E1468" s="87">
        <v>1</v>
      </c>
      <c r="F1468" s="87"/>
      <c r="G14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8" s="90"/>
      <c r="I14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8" s="91">
        <f>LOOKUP(ROW(K1468)-ROWS($K$1:$K$3),biasa1[NO])</f>
        <v>1465</v>
      </c>
      <c r="L1468" s="77" t="str">
        <f>LOOKUP(biasa2[[#This Row],[NO]],biasa1[NO],biasa1[NAMA])</f>
        <v>Memo Tebal dos</v>
      </c>
      <c r="M1468" s="91">
        <f>LOOKUP(biasa2[[#This Row],[NO]],biasa1[NO],biasa1[JUMLAH])</f>
        <v>7</v>
      </c>
      <c r="N1468" s="91" t="str">
        <f>LOOKUP(biasa2[[#This Row],[NO]],biasa1[NO],biasa1[SATUAN])</f>
        <v>98 pc</v>
      </c>
    </row>
    <row r="1469" spans="1:14" ht="20.100000000000001" customHeight="1">
      <c r="A1469" s="87">
        <f>IF(biasa1[[#This Row],[JUMLAH]]&gt;0,COUNT(A$3:$A1468)+1,"")</f>
        <v>1444</v>
      </c>
      <c r="B1469" s="88" t="s">
        <v>1431</v>
      </c>
      <c r="C1469" s="87">
        <f>IF(biasa1[[#This Row],[BARU]]="",biasa1[[#This Row],[JUMLAH AWAL]],biasa1[[#This Row],[BARU]])</f>
        <v>3</v>
      </c>
      <c r="D1469" s="87" t="s">
        <v>415</v>
      </c>
      <c r="E1469" s="87">
        <v>3</v>
      </c>
      <c r="F1469" s="87"/>
      <c r="G14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9" s="90"/>
      <c r="I14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9" s="91">
        <f>LOOKUP(ROW(K1469)-ROWS($K$1:$K$3),biasa1[NO])</f>
        <v>1466</v>
      </c>
      <c r="L1469" s="77" t="str">
        <f>LOOKUP(biasa2[[#This Row],[NO]],biasa1[NO],biasa1[NAMA])</f>
        <v>Memo WTP cmp</v>
      </c>
      <c r="M1469" s="91">
        <f>LOOKUP(biasa2[[#This Row],[NO]],biasa1[NO],biasa1[JUMLAH])</f>
        <v>3</v>
      </c>
      <c r="N1469" s="91" t="str">
        <f>LOOKUP(biasa2[[#This Row],[NO]],biasa1[NO],biasa1[SATUAN])</f>
        <v>216 ls</v>
      </c>
    </row>
    <row r="1470" spans="1:14" ht="20.100000000000001" customHeight="1">
      <c r="A1470" s="87">
        <f>IF(biasa1[[#This Row],[JUMLAH]]&gt;0,COUNT(A$3:$A1469)+1,"")</f>
        <v>1445</v>
      </c>
      <c r="B1470" s="88" t="s">
        <v>1432</v>
      </c>
      <c r="C1470" s="87">
        <f>IF(biasa1[[#This Row],[BARU]]="",biasa1[[#This Row],[JUMLAH AWAL]],biasa1[[#This Row],[BARU]])</f>
        <v>13</v>
      </c>
      <c r="D1470" s="87" t="s">
        <v>114</v>
      </c>
      <c r="E1470" s="87">
        <v>13</v>
      </c>
      <c r="F1470" s="87"/>
      <c r="G14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0" s="90"/>
      <c r="I14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0" s="91">
        <f>LOOKUP(ROW(K1470)-ROWS($K$1:$K$3),biasa1[NO])</f>
        <v>1467</v>
      </c>
      <c r="L1470" s="77" t="str">
        <f>LOOKUP(biasa2[[#This Row],[NO]],biasa1[NO],biasa1[NAMA])</f>
        <v>Memo X161(11)/ 204(4)</v>
      </c>
      <c r="M1470" s="91">
        <f>LOOKUP(biasa2[[#This Row],[NO]],biasa1[NO],biasa1[JUMLAH])</f>
        <v>15</v>
      </c>
      <c r="N1470" s="91" t="str">
        <f>LOOKUP(biasa2[[#This Row],[NO]],biasa1[NO],biasa1[SATUAN])</f>
        <v>400 pc</v>
      </c>
    </row>
    <row r="1471" spans="1:14" ht="20.100000000000001" customHeight="1">
      <c r="A1471" s="87">
        <f>IF(biasa1[[#This Row],[JUMLAH]]&gt;0,COUNT(A$3:$A1470)+1,"")</f>
        <v>1446</v>
      </c>
      <c r="B1471" s="88" t="s">
        <v>1433</v>
      </c>
      <c r="C1471" s="87">
        <f>IF(biasa1[[#This Row],[BARU]]="",biasa1[[#This Row],[JUMLAH AWAL]],biasa1[[#This Row],[BARU]])</f>
        <v>11</v>
      </c>
      <c r="D1471" s="87" t="s">
        <v>745</v>
      </c>
      <c r="E1471" s="87">
        <v>11</v>
      </c>
      <c r="F1471" s="87"/>
      <c r="G14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1" s="90"/>
      <c r="I14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1" s="91">
        <f>LOOKUP(ROW(K1471)-ROWS($K$1:$K$3),biasa1[NO])</f>
        <v>1468</v>
      </c>
      <c r="L1471" s="77" t="str">
        <f>LOOKUP(biasa2[[#This Row],[NO]],biasa1[NO],biasa1[NAMA])</f>
        <v>Mesin tembak 188 Jumbo</v>
      </c>
      <c r="M1471" s="91">
        <f>LOOKUP(biasa2[[#This Row],[NO]],biasa1[NO],biasa1[JUMLAH])</f>
        <v>21</v>
      </c>
      <c r="N1471" s="91" t="str">
        <f>LOOKUP(biasa2[[#This Row],[NO]],biasa1[NO],biasa1[SATUAN])</f>
        <v>48 pc</v>
      </c>
    </row>
    <row r="1472" spans="1:14" ht="20.100000000000001" customHeight="1">
      <c r="A1472" s="87">
        <f>IF(biasa1[[#This Row],[JUMLAH]]&gt;0,COUNT(A$3:$A1471)+1,"")</f>
        <v>1447</v>
      </c>
      <c r="B1472" s="88" t="s">
        <v>1434</v>
      </c>
      <c r="C1472" s="87">
        <f>IF(biasa1[[#This Row],[BARU]]="",biasa1[[#This Row],[JUMLAH AWAL]],biasa1[[#This Row],[BARU]])</f>
        <v>5</v>
      </c>
      <c r="D1472" s="87" t="s">
        <v>40</v>
      </c>
      <c r="E1472" s="87">
        <v>5</v>
      </c>
      <c r="F1472" s="87"/>
      <c r="G14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2" s="90"/>
      <c r="I14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2" s="91">
        <f>LOOKUP(ROW(K1472)-ROWS($K$1:$K$3),biasa1[NO])</f>
        <v>1469</v>
      </c>
      <c r="L1472" s="77" t="str">
        <f>LOOKUP(biasa2[[#This Row],[NO]],biasa1[NO],biasa1[NAMA])</f>
        <v>Mesin tembak 189/ 60W</v>
      </c>
      <c r="M1472" s="91">
        <f>LOOKUP(biasa2[[#This Row],[NO]],biasa1[NO],biasa1[JUMLAH])</f>
        <v>2</v>
      </c>
      <c r="N1472" s="91">
        <f>LOOKUP(biasa2[[#This Row],[NO]],biasa1[NO],biasa1[SATUAN])</f>
        <v>48</v>
      </c>
    </row>
    <row r="1473" spans="1:14" ht="20.100000000000001" customHeight="1">
      <c r="A1473" s="87">
        <f>IF(biasa1[[#This Row],[JUMLAH]]&gt;0,COUNT(A$3:$A1472)+1,"")</f>
        <v>1448</v>
      </c>
      <c r="B1473" s="88" t="s">
        <v>1435</v>
      </c>
      <c r="C1473" s="87">
        <f>IF(biasa1[[#This Row],[BARU]]="",biasa1[[#This Row],[JUMLAH AWAL]],biasa1[[#This Row],[BARU]])</f>
        <v>9</v>
      </c>
      <c r="D1473" s="87" t="s">
        <v>114</v>
      </c>
      <c r="E1473" s="87">
        <v>9</v>
      </c>
      <c r="F1473" s="87"/>
      <c r="G14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3" s="90"/>
      <c r="I14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3" s="91">
        <f>LOOKUP(ROW(K1473)-ROWS($K$1:$K$3),biasa1[NO])</f>
        <v>1470</v>
      </c>
      <c r="L1473" s="77" t="str">
        <f>LOOKUP(biasa2[[#This Row],[NO]],biasa1[NO],biasa1[NAMA])</f>
        <v>Mesin Tembak Besar Bix done</v>
      </c>
      <c r="M1473" s="91">
        <f>LOOKUP(biasa2[[#This Row],[NO]],biasa1[NO],biasa1[JUMLAH])</f>
        <v>4</v>
      </c>
      <c r="N1473" s="91" t="str">
        <f>LOOKUP(biasa2[[#This Row],[NO]],biasa1[NO],biasa1[SATUAN])</f>
        <v>48 pc</v>
      </c>
    </row>
    <row r="1474" spans="1:14" ht="20.100000000000001" customHeight="1">
      <c r="A1474" s="87">
        <f>IF(biasa1[[#This Row],[JUMLAH]]&gt;0,COUNT(A$3:$A1473)+1,"")</f>
        <v>1449</v>
      </c>
      <c r="B1474" s="88" t="s">
        <v>1436</v>
      </c>
      <c r="C1474" s="87">
        <f>IF(biasa1[[#This Row],[BARU]]="",biasa1[[#This Row],[JUMLAH AWAL]],biasa1[[#This Row],[BARU]])</f>
        <v>1</v>
      </c>
      <c r="D1474" s="87" t="s">
        <v>114</v>
      </c>
      <c r="E1474" s="87">
        <v>1</v>
      </c>
      <c r="F1474" s="87"/>
      <c r="G14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4" s="90"/>
      <c r="I14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4" s="91">
        <f>LOOKUP(ROW(K1474)-ROWS($K$1:$K$3),biasa1[NO])</f>
        <v>1471</v>
      </c>
      <c r="L1474" s="77" t="str">
        <f>LOOKUP(biasa2[[#This Row],[NO]],biasa1[NO],biasa1[NAMA])</f>
        <v>Mesin Tembak HE E2010 K (65 BLK)</v>
      </c>
      <c r="M1474" s="91">
        <f>LOOKUP(biasa2[[#This Row],[NO]],biasa1[NO],biasa1[JUMLAH])</f>
        <v>141</v>
      </c>
      <c r="N1474" s="91" t="str">
        <f>LOOKUP(biasa2[[#This Row],[NO]],biasa1[NO],biasa1[SATUAN])</f>
        <v>100 pc</v>
      </c>
    </row>
    <row r="1475" spans="1:14" ht="20.100000000000001" customHeight="1">
      <c r="A1475" s="87">
        <f>IF(biasa1[[#This Row],[JUMLAH]]&gt;0,COUNT(A$3:$A1474)+1,"")</f>
        <v>1450</v>
      </c>
      <c r="B1475" s="88" t="s">
        <v>1437</v>
      </c>
      <c r="C1475" s="87">
        <f>IF(biasa1[[#This Row],[BARU]]="",biasa1[[#This Row],[JUMLAH AWAL]],biasa1[[#This Row],[BARU]])</f>
        <v>2</v>
      </c>
      <c r="D1475" s="87" t="s">
        <v>1367</v>
      </c>
      <c r="E1475" s="87">
        <v>2</v>
      </c>
      <c r="F1475" s="87"/>
      <c r="G14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5" s="90"/>
      <c r="I14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5" s="91">
        <f>LOOKUP(ROW(K1475)-ROWS($K$1:$K$3),biasa1[NO])</f>
        <v>1472</v>
      </c>
      <c r="L1475" s="77" t="str">
        <f>LOOKUP(biasa2[[#This Row],[NO]],biasa1[NO],biasa1[NAMA])</f>
        <v>Meteran bulat 5 mt/ K07</v>
      </c>
      <c r="M1475" s="91">
        <f>LOOKUP(biasa2[[#This Row],[NO]],biasa1[NO],biasa1[JUMLAH])</f>
        <v>6</v>
      </c>
      <c r="N1475" s="91" t="str">
        <f>LOOKUP(biasa2[[#This Row],[NO]],biasa1[NO],biasa1[SATUAN])</f>
        <v>20 ls</v>
      </c>
    </row>
    <row r="1476" spans="1:14" ht="20.100000000000001" customHeight="1">
      <c r="A1476" s="87">
        <f>IF(biasa1[[#This Row],[JUMLAH]]&gt;0,COUNT(A$3:$A1475)+1,"")</f>
        <v>1451</v>
      </c>
      <c r="B1476" s="88" t="s">
        <v>1438</v>
      </c>
      <c r="C1476" s="87">
        <f>IF(biasa1[[#This Row],[BARU]]="",biasa1[[#This Row],[JUMLAH AWAL]],biasa1[[#This Row],[BARU]])</f>
        <v>1</v>
      </c>
      <c r="D1476" s="87" t="s">
        <v>1439</v>
      </c>
      <c r="E1476" s="87">
        <v>1</v>
      </c>
      <c r="F1476" s="87"/>
      <c r="G14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6" s="90"/>
      <c r="I14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6" s="91">
        <f>LOOKUP(ROW(K1476)-ROWS($K$1:$K$3),biasa1[NO])</f>
        <v>1473</v>
      </c>
      <c r="L1476" s="77" t="str">
        <f>LOOKUP(biasa2[[#This Row],[NO]],biasa1[NO],biasa1[NAMA])</f>
        <v>Mewarnai Pasir besar</v>
      </c>
      <c r="M1476" s="91">
        <f>LOOKUP(biasa2[[#This Row],[NO]],biasa1[NO],biasa1[JUMLAH])</f>
        <v>4</v>
      </c>
      <c r="N1476" s="91" t="str">
        <f>LOOKUP(biasa2[[#This Row],[NO]],biasa1[NO],biasa1[SATUAN])</f>
        <v>1000 pc</v>
      </c>
    </row>
    <row r="1477" spans="1:14" ht="20.100000000000001" customHeight="1">
      <c r="A1477" s="87">
        <f>IF(biasa1[[#This Row],[JUMLAH]]&gt;0,COUNT(A$3:$A1476)+1,"")</f>
        <v>1452</v>
      </c>
      <c r="B1477" s="88" t="s">
        <v>1440</v>
      </c>
      <c r="C1477" s="87">
        <f>IF(biasa1[[#This Row],[BARU]]="",biasa1[[#This Row],[JUMLAH AWAL]],biasa1[[#This Row],[BARU]])</f>
        <v>2</v>
      </c>
      <c r="D1477" s="87" t="s">
        <v>1441</v>
      </c>
      <c r="E1477" s="87">
        <v>2</v>
      </c>
      <c r="F1477" s="87"/>
      <c r="G14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7" s="90"/>
      <c r="I14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7" s="91">
        <f>LOOKUP(ROW(K1477)-ROWS($K$1:$K$3),biasa1[NO])</f>
        <v>1474</v>
      </c>
      <c r="L1477" s="77" t="str">
        <f>LOOKUP(biasa2[[#This Row],[NO]],biasa1[NO],biasa1[NAMA])</f>
        <v>Minyak maries 718 Surabaya</v>
      </c>
      <c r="M1477" s="91">
        <f>LOOKUP(biasa2[[#This Row],[NO]],biasa1[NO],biasa1[JUMLAH])</f>
        <v>70</v>
      </c>
      <c r="N1477" s="91" t="str">
        <f>LOOKUP(biasa2[[#This Row],[NO]],biasa1[NO],biasa1[SATUAN])</f>
        <v>60 pc</v>
      </c>
    </row>
    <row r="1478" spans="1:14" ht="20.100000000000001" customHeight="1">
      <c r="A1478" s="87">
        <f>IF(biasa1[[#This Row],[JUMLAH]]&gt;0,COUNT(A$3:$A1477)+1,"")</f>
        <v>1453</v>
      </c>
      <c r="B1478" s="88" t="s">
        <v>1442</v>
      </c>
      <c r="C1478" s="87">
        <f>IF(biasa1[[#This Row],[BARU]]="",biasa1[[#This Row],[JUMLAH AWAL]],biasa1[[#This Row],[BARU]])</f>
        <v>2</v>
      </c>
      <c r="D1478" s="87">
        <v>576</v>
      </c>
      <c r="E1478" s="87">
        <v>2</v>
      </c>
      <c r="F1478" s="87"/>
      <c r="G14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8" s="90"/>
      <c r="I14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8" s="91">
        <f>LOOKUP(ROW(K1478)-ROWS($K$1:$K$3),biasa1[NO])</f>
        <v>1475</v>
      </c>
      <c r="L1478" s="77" t="str">
        <f>LOOKUP(biasa2[[#This Row],[NO]],biasa1[NO],biasa1[NAMA])</f>
        <v>Name Card 2 pc Fancy (barbie/P. Hana) PP-A282</v>
      </c>
      <c r="M1478" s="91">
        <f>LOOKUP(biasa2[[#This Row],[NO]],biasa1[NO],biasa1[JUMLAH])</f>
        <v>1</v>
      </c>
      <c r="N1478" s="91" t="str">
        <f>LOOKUP(biasa2[[#This Row],[NO]],biasa1[NO],biasa1[SATUAN])</f>
        <v>750 pc</v>
      </c>
    </row>
    <row r="1479" spans="1:14" ht="20.100000000000001" customHeight="1">
      <c r="A1479" s="87">
        <f>IF(biasa1[[#This Row],[JUMLAH]]&gt;0,COUNT(A$3:$A1478)+1,"")</f>
        <v>1454</v>
      </c>
      <c r="B1479" s="88" t="s">
        <v>1443</v>
      </c>
      <c r="C1479" s="87">
        <f>IF(biasa1[[#This Row],[BARU]]="",biasa1[[#This Row],[JUMLAH AWAL]],biasa1[[#This Row],[BARU]])</f>
        <v>1</v>
      </c>
      <c r="D1479" s="87">
        <v>576</v>
      </c>
      <c r="E1479" s="87">
        <v>1</v>
      </c>
      <c r="F1479" s="87"/>
      <c r="G14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9" s="90"/>
      <c r="I14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9" s="91">
        <f>LOOKUP(ROW(K1479)-ROWS($K$1:$K$3),biasa1[NO])</f>
        <v>1476</v>
      </c>
      <c r="L1479" s="77" t="str">
        <f>LOOKUP(biasa2[[#This Row],[NO]],biasa1[NO],biasa1[NAMA])</f>
        <v>Name plate 7 x 10 kancing jepitan</v>
      </c>
      <c r="M1479" s="91">
        <f>LOOKUP(biasa2[[#This Row],[NO]],biasa1[NO],biasa1[JUMLAH])</f>
        <v>5</v>
      </c>
      <c r="N1479" s="91" t="str">
        <f>LOOKUP(biasa2[[#This Row],[NO]],biasa1[NO],biasa1[SATUAN])</f>
        <v>4000 pc</v>
      </c>
    </row>
    <row r="1480" spans="1:14" ht="20.100000000000001" customHeight="1">
      <c r="A1480" s="87">
        <f>IF(biasa1[[#This Row],[JUMLAH]]&gt;0,COUNT(A$3:$A1479)+1,"")</f>
        <v>1455</v>
      </c>
      <c r="B1480" s="88" t="s">
        <v>1444</v>
      </c>
      <c r="C1480" s="87">
        <f>IF(biasa1[[#This Row],[BARU]]="",biasa1[[#This Row],[JUMLAH AWAL]],biasa1[[#This Row],[BARU]])</f>
        <v>2</v>
      </c>
      <c r="D1480" s="87" t="s">
        <v>91</v>
      </c>
      <c r="E1480" s="87">
        <v>2</v>
      </c>
      <c r="F1480" s="87"/>
      <c r="G14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0" s="90"/>
      <c r="I14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0" s="91">
        <f>LOOKUP(ROW(K1480)-ROWS($K$1:$K$3),biasa1[NO])</f>
        <v>1477</v>
      </c>
      <c r="L1480" s="77" t="str">
        <f>LOOKUP(biasa2[[#This Row],[NO]],biasa1[NO],biasa1[NAMA])</f>
        <v>Name plate 7 x 10 miring enter</v>
      </c>
      <c r="M1480" s="91">
        <f>LOOKUP(biasa2[[#This Row],[NO]],biasa1[NO],biasa1[JUMLAH])</f>
        <v>2</v>
      </c>
      <c r="N1480" s="91" t="str">
        <f>LOOKUP(biasa2[[#This Row],[NO]],biasa1[NO],biasa1[SATUAN])</f>
        <v>24000 pc</v>
      </c>
    </row>
    <row r="1481" spans="1:14" ht="20.100000000000001" customHeight="1">
      <c r="A1481" s="87">
        <f>IF(biasa1[[#This Row],[JUMLAH]]&gt;0,COUNT(A$3:$A1480)+1,"")</f>
        <v>1456</v>
      </c>
      <c r="B1481" s="88" t="s">
        <v>1445</v>
      </c>
      <c r="C1481" s="87">
        <f>IF(biasa1[[#This Row],[BARU]]="",biasa1[[#This Row],[JUMLAH AWAL]],biasa1[[#This Row],[BARU]])</f>
        <v>1</v>
      </c>
      <c r="D1481" s="87" t="s">
        <v>114</v>
      </c>
      <c r="E1481" s="87">
        <v>1</v>
      </c>
      <c r="F1481" s="87"/>
      <c r="G14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1" s="90"/>
      <c r="I14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1" s="91">
        <f>LOOKUP(ROW(K1481)-ROWS($K$1:$K$3),biasa1[NO])</f>
        <v>1478</v>
      </c>
      <c r="L1481" s="77" t="str">
        <f>LOOKUP(biasa2[[#This Row],[NO]],biasa1[NO],biasa1[NAMA])</f>
        <v>Name plate 7x 10 tegak enter</v>
      </c>
      <c r="M1481" s="91">
        <f>LOOKUP(biasa2[[#This Row],[NO]],biasa1[NO],biasa1[JUMLAH])</f>
        <v>2</v>
      </c>
      <c r="N1481" s="91" t="str">
        <f>LOOKUP(biasa2[[#This Row],[NO]],biasa1[NO],biasa1[SATUAN])</f>
        <v>27000 pc</v>
      </c>
    </row>
    <row r="1482" spans="1:14" ht="20.100000000000001" customHeight="1">
      <c r="A1482" s="87">
        <f>IF(biasa1[[#This Row],[JUMLAH]]&gt;0,COUNT(A$3:$A1481)+1,"")</f>
        <v>1457</v>
      </c>
      <c r="B1482" s="88" t="s">
        <v>1446</v>
      </c>
      <c r="C1482" s="87">
        <f>IF(biasa1[[#This Row],[BARU]]="",biasa1[[#This Row],[JUMLAH AWAL]],biasa1[[#This Row],[BARU]])</f>
        <v>10</v>
      </c>
      <c r="D1482" s="87" t="s">
        <v>40</v>
      </c>
      <c r="E1482" s="87">
        <v>10</v>
      </c>
      <c r="F1482" s="87"/>
      <c r="G14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2" s="90"/>
      <c r="I14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2" s="91">
        <f>LOOKUP(ROW(K1482)-ROWS($K$1:$K$3),biasa1[NO])</f>
        <v>1479</v>
      </c>
      <c r="L1482" s="77" t="str">
        <f>LOOKUP(biasa2[[#This Row],[NO]],biasa1[NO],biasa1[NAMA])</f>
        <v>Name plate Kojiko 10,5 x 14 +2 cm</v>
      </c>
      <c r="M1482" s="91">
        <f>LOOKUP(biasa2[[#This Row],[NO]],biasa1[NO],biasa1[JUMLAH])</f>
        <v>6</v>
      </c>
      <c r="N1482" s="91" t="str">
        <f>LOOKUP(biasa2[[#This Row],[NO]],biasa1[NO],biasa1[SATUAN])</f>
        <v>13500 pc</v>
      </c>
    </row>
    <row r="1483" spans="1:14" ht="20.100000000000001" customHeight="1">
      <c r="A1483" s="87">
        <f>IF(biasa1[[#This Row],[JUMLAH]]&gt;0,COUNT(A$3:$A1482)+1,"")</f>
        <v>1458</v>
      </c>
      <c r="B1483" s="88" t="s">
        <v>2744</v>
      </c>
      <c r="C1483" s="87">
        <f>IF(biasa1[[#This Row],[BARU]]="",biasa1[[#This Row],[JUMLAH AWAL]],biasa1[[#This Row],[BARU]])</f>
        <v>16</v>
      </c>
      <c r="D1483" s="87">
        <v>384</v>
      </c>
      <c r="E1483" s="87">
        <v>16</v>
      </c>
      <c r="F1483" s="87"/>
      <c r="G14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3" s="90"/>
      <c r="I14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3" s="91">
        <f>LOOKUP(ROW(K1483)-ROWS($K$1:$K$3),biasa1[NO])</f>
        <v>1480</v>
      </c>
      <c r="L1483" s="77" t="str">
        <f>LOOKUP(biasa2[[#This Row],[NO]],biasa1[NO],biasa1[NAMA])</f>
        <v>Name Tag berdiri putih</v>
      </c>
      <c r="M1483" s="91">
        <f>LOOKUP(biasa2[[#This Row],[NO]],biasa1[NO],biasa1[JUMLAH])</f>
        <v>5</v>
      </c>
      <c r="N1483" s="91" t="str">
        <f>LOOKUP(biasa2[[#This Row],[NO]],biasa1[NO],biasa1[SATUAN])</f>
        <v>3000 bh</v>
      </c>
    </row>
    <row r="1484" spans="1:14" ht="20.100000000000001" customHeight="1">
      <c r="A1484" s="87">
        <f>IF(biasa1[[#This Row],[JUMLAH]]&gt;0,COUNT(A$3:$A1483)+1,"")</f>
        <v>1459</v>
      </c>
      <c r="B1484" s="88" t="s">
        <v>2745</v>
      </c>
      <c r="C1484" s="87">
        <f>IF(biasa1[[#This Row],[BARU]]="",biasa1[[#This Row],[JUMLAH AWAL]],biasa1[[#This Row],[BARU]])</f>
        <v>17</v>
      </c>
      <c r="D1484" s="87">
        <v>576</v>
      </c>
      <c r="E1484" s="87">
        <v>17</v>
      </c>
      <c r="F1484" s="87"/>
      <c r="G14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4" s="90"/>
      <c r="I14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4" s="91">
        <f>LOOKUP(ROW(K1484)-ROWS($K$1:$K$3),biasa1[NO])</f>
        <v>1481</v>
      </c>
      <c r="L1484" s="77" t="str">
        <f>LOOKUP(biasa2[[#This Row],[NO]],biasa1[NO],biasa1[NAMA])</f>
        <v>Name Tag multi Dos Biru</v>
      </c>
      <c r="M1484" s="91">
        <f>LOOKUP(biasa2[[#This Row],[NO]],biasa1[NO],biasa1[JUMLAH])</f>
        <v>4</v>
      </c>
      <c r="N1484" s="91" t="str">
        <f>LOOKUP(biasa2[[#This Row],[NO]],biasa1[NO],biasa1[SATUAN])</f>
        <v>4000 pc</v>
      </c>
    </row>
    <row r="1485" spans="1:14" ht="20.100000000000001" customHeight="1">
      <c r="A1485" s="87">
        <f>IF(biasa1[[#This Row],[JUMLAH]]&gt;0,COUNT(A$3:$A1484)+1,"")</f>
        <v>1460</v>
      </c>
      <c r="B1485" s="88" t="s">
        <v>1447</v>
      </c>
      <c r="C1485" s="87">
        <f>IF(biasa1[[#This Row],[BARU]]="",biasa1[[#This Row],[JUMLAH AWAL]],biasa1[[#This Row],[BARU]])</f>
        <v>1</v>
      </c>
      <c r="D1485" s="87" t="s">
        <v>1448</v>
      </c>
      <c r="E1485" s="87">
        <v>1</v>
      </c>
      <c r="F1485" s="87"/>
      <c r="G14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5" s="90"/>
      <c r="I14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5" s="91">
        <f>LOOKUP(ROW(K1485)-ROWS($K$1:$K$3),biasa1[NO])</f>
        <v>1482</v>
      </c>
      <c r="L1485" s="77" t="str">
        <f>LOOKUP(biasa2[[#This Row],[NO]],biasa1[NO],biasa1[NAMA])</f>
        <v>Name Tag peniti polos H-56</v>
      </c>
      <c r="M1485" s="91">
        <f>LOOKUP(biasa2[[#This Row],[NO]],biasa1[NO],biasa1[JUMLAH])</f>
        <v>7</v>
      </c>
      <c r="N1485" s="91" t="str">
        <f>LOOKUP(biasa2[[#This Row],[NO]],biasa1[NO],biasa1[SATUAN])</f>
        <v>3000 pc</v>
      </c>
    </row>
    <row r="1486" spans="1:14" ht="20.100000000000001" customHeight="1">
      <c r="A1486" s="87">
        <f>IF(biasa1[[#This Row],[JUMLAH]]&gt;0,COUNT(A$3:$A1485)+1,"")</f>
        <v>1461</v>
      </c>
      <c r="B1486" s="88" t="s">
        <v>1449</v>
      </c>
      <c r="C1486" s="87">
        <f>IF(biasa1[[#This Row],[BARU]]="",biasa1[[#This Row],[JUMLAH AWAL]],biasa1[[#This Row],[BARU]])</f>
        <v>1</v>
      </c>
      <c r="D1486" s="87" t="s">
        <v>679</v>
      </c>
      <c r="E1486" s="87">
        <v>1</v>
      </c>
      <c r="F1486" s="87"/>
      <c r="G14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6" s="90"/>
      <c r="I14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6" s="91">
        <f>LOOKUP(ROW(K1486)-ROWS($K$1:$K$3),biasa1[NO])</f>
        <v>1483</v>
      </c>
      <c r="L1486" s="77" t="str">
        <f>LOOKUP(biasa2[[#This Row],[NO]],biasa1[NO],biasa1[NAMA])</f>
        <v>NB 156-80</v>
      </c>
      <c r="M1486" s="91">
        <f>LOOKUP(biasa2[[#This Row],[NO]],biasa1[NO],biasa1[JUMLAH])</f>
        <v>4</v>
      </c>
      <c r="N1486" s="91" t="str">
        <f>LOOKUP(biasa2[[#This Row],[NO]],biasa1[NO],biasa1[SATUAN])</f>
        <v>60 ls</v>
      </c>
    </row>
    <row r="1487" spans="1:14" ht="20.100000000000001" customHeight="1">
      <c r="A1487" s="87">
        <f>IF(biasa1[[#This Row],[JUMLAH]]&gt;0,COUNT(A$3:$A1486)+1,"")</f>
        <v>1462</v>
      </c>
      <c r="B1487" s="88" t="s">
        <v>1449</v>
      </c>
      <c r="C1487" s="87">
        <f>IF(biasa1[[#This Row],[BARU]]="",biasa1[[#This Row],[JUMLAH AWAL]],biasa1[[#This Row],[BARU]])</f>
        <v>2</v>
      </c>
      <c r="D1487" s="87" t="s">
        <v>1411</v>
      </c>
      <c r="E1487" s="87">
        <v>2</v>
      </c>
      <c r="F1487" s="87"/>
      <c r="G14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7" s="90"/>
      <c r="I14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7" s="91">
        <f>LOOKUP(ROW(K1487)-ROWS($K$1:$K$3),biasa1[NO])</f>
        <v>1484</v>
      </c>
      <c r="L1487" s="77" t="str">
        <f>LOOKUP(biasa2[[#This Row],[NO]],biasa1[NO],biasa1[NAMA])</f>
        <v>NB 7050-9</v>
      </c>
      <c r="M1487" s="91">
        <f>LOOKUP(biasa2[[#This Row],[NO]],biasa1[NO],biasa1[JUMLAH])</f>
        <v>1</v>
      </c>
      <c r="N1487" s="91">
        <f>LOOKUP(biasa2[[#This Row],[NO]],biasa1[NO],biasa1[SATUAN])</f>
        <v>512</v>
      </c>
    </row>
    <row r="1488" spans="1:14" ht="20.100000000000001" customHeight="1">
      <c r="A1488" s="87">
        <f>IF(biasa1[[#This Row],[JUMLAH]]&gt;0,COUNT(A$3:$A1487)+1,"")</f>
        <v>1463</v>
      </c>
      <c r="B1488" s="88" t="s">
        <v>1449</v>
      </c>
      <c r="C1488" s="87">
        <f>IF(biasa1[[#This Row],[BARU]]="",biasa1[[#This Row],[JUMLAH AWAL]],biasa1[[#This Row],[BARU]])</f>
        <v>9</v>
      </c>
      <c r="D1488" s="87" t="s">
        <v>1450</v>
      </c>
      <c r="E1488" s="87">
        <v>9</v>
      </c>
      <c r="F1488" s="87"/>
      <c r="G14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8" s="90"/>
      <c r="I14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8" s="91">
        <f>LOOKUP(ROW(K1488)-ROWS($K$1:$K$3),biasa1[NO])</f>
        <v>1485</v>
      </c>
      <c r="L1488" s="77" t="str">
        <f>LOOKUP(biasa2[[#This Row],[NO]],biasa1[NO],biasa1[NAMA])</f>
        <v>NB mini pocket MB 120 warna kulit</v>
      </c>
      <c r="M1488" s="91">
        <f>LOOKUP(biasa2[[#This Row],[NO]],biasa1[NO],biasa1[JUMLAH])</f>
        <v>4</v>
      </c>
      <c r="N1488" s="91" t="str">
        <f>LOOKUP(biasa2[[#This Row],[NO]],biasa1[NO],biasa1[SATUAN])</f>
        <v>30 ls</v>
      </c>
    </row>
    <row r="1489" spans="1:14" ht="20.100000000000001" customHeight="1">
      <c r="A1489" s="87">
        <f>IF(biasa1[[#This Row],[JUMLAH]]&gt;0,COUNT(A$3:$A1488)+1,"")</f>
        <v>1464</v>
      </c>
      <c r="B1489" s="88" t="s">
        <v>1449</v>
      </c>
      <c r="C1489" s="87">
        <f>IF(biasa1[[#This Row],[BARU]]="",biasa1[[#This Row],[JUMLAH AWAL]],biasa1[[#This Row],[BARU]])</f>
        <v>27</v>
      </c>
      <c r="D1489" s="87" t="s">
        <v>1451</v>
      </c>
      <c r="E1489" s="87">
        <v>27</v>
      </c>
      <c r="F1489" s="87"/>
      <c r="G14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9" s="90"/>
      <c r="I14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9" s="91">
        <f>LOOKUP(ROW(K1489)-ROWS($K$1:$K$3),biasa1[NO])</f>
        <v>1486</v>
      </c>
      <c r="L1489" s="77" t="str">
        <f>LOOKUP(biasa2[[#This Row],[NO]],biasa1[NO],biasa1[NAMA])</f>
        <v>NB pocket NB 4003</v>
      </c>
      <c r="M1489" s="91">
        <f>LOOKUP(biasa2[[#This Row],[NO]],biasa1[NO],biasa1[JUMLAH])</f>
        <v>96</v>
      </c>
      <c r="N1489" s="91" t="str">
        <f>LOOKUP(biasa2[[#This Row],[NO]],biasa1[NO],biasa1[SATUAN])</f>
        <v>120 pc</v>
      </c>
    </row>
    <row r="1490" spans="1:14" ht="20.100000000000001" customHeight="1">
      <c r="A1490" s="87">
        <f>IF(biasa1[[#This Row],[JUMLAH]]&gt;0,COUNT(A$3:$A1489)+1,"")</f>
        <v>1465</v>
      </c>
      <c r="B1490" s="88" t="s">
        <v>1449</v>
      </c>
      <c r="C1490" s="87">
        <f>IF(biasa1[[#This Row],[BARU]]="",biasa1[[#This Row],[JUMLAH AWAL]],biasa1[[#This Row],[BARU]])</f>
        <v>7</v>
      </c>
      <c r="D1490" s="87" t="s">
        <v>1452</v>
      </c>
      <c r="E1490" s="87">
        <v>7</v>
      </c>
      <c r="F1490" s="87"/>
      <c r="G14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0" s="90"/>
      <c r="I14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0" s="91">
        <f>LOOKUP(ROW(K1490)-ROWS($K$1:$K$3),biasa1[NO])</f>
        <v>1487</v>
      </c>
      <c r="L1490" s="77" t="str">
        <f>LOOKUP(biasa2[[#This Row],[NO]],biasa1[NO],biasa1[NAMA])</f>
        <v>NB Ring A5 801 Index</v>
      </c>
      <c r="M1490" s="91">
        <f>LOOKUP(biasa2[[#This Row],[NO]],biasa1[NO],biasa1[JUMLAH])</f>
        <v>9</v>
      </c>
      <c r="N1490" s="91" t="str">
        <f>LOOKUP(biasa2[[#This Row],[NO]],biasa1[NO],biasa1[SATUAN])</f>
        <v>160 pc</v>
      </c>
    </row>
    <row r="1491" spans="1:14" ht="20.100000000000001" customHeight="1">
      <c r="A1491" s="87">
        <f>IF(biasa1[[#This Row],[JUMLAH]]&gt;0,COUNT(A$3:$A1490)+1,"")</f>
        <v>1466</v>
      </c>
      <c r="B1491" s="88" t="s">
        <v>1453</v>
      </c>
      <c r="C1491" s="87">
        <f>IF(biasa1[[#This Row],[BARU]]="",biasa1[[#This Row],[JUMLAH AWAL]],biasa1[[#This Row],[BARU]])</f>
        <v>3</v>
      </c>
      <c r="D1491" s="87" t="s">
        <v>1039</v>
      </c>
      <c r="E1491" s="87">
        <v>3</v>
      </c>
      <c r="F1491" s="87"/>
      <c r="G14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1" s="90"/>
      <c r="I14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1" s="91">
        <f>LOOKUP(ROW(K1491)-ROWS($K$1:$K$3),biasa1[NO])</f>
        <v>1488</v>
      </c>
      <c r="L1491" s="77" t="str">
        <f>LOOKUP(biasa2[[#This Row],[NO]],biasa1[NO],biasa1[NAMA])</f>
        <v>NB Spiral 3D A6-80</v>
      </c>
      <c r="M1491" s="91">
        <f>LOOKUP(biasa2[[#This Row],[NO]],biasa1[NO],biasa1[JUMLAH])</f>
        <v>11</v>
      </c>
      <c r="N1491" s="91" t="str">
        <f>LOOKUP(biasa2[[#This Row],[NO]],biasa1[NO],biasa1[SATUAN])</f>
        <v>360 pc</v>
      </c>
    </row>
    <row r="1492" spans="1:14" ht="20.100000000000001" customHeight="1">
      <c r="A1492" s="87">
        <f>IF(biasa1[[#This Row],[JUMLAH]]&gt;0,COUNT(A$3:$A1491)+1,"")</f>
        <v>1467</v>
      </c>
      <c r="B1492" s="88" t="s">
        <v>1454</v>
      </c>
      <c r="C1492" s="87">
        <f>IF(biasa1[[#This Row],[BARU]]="",biasa1[[#This Row],[JUMLAH AWAL]],biasa1[[#This Row],[BARU]])</f>
        <v>15</v>
      </c>
      <c r="D1492" s="87" t="s">
        <v>67</v>
      </c>
      <c r="E1492" s="87">
        <v>15</v>
      </c>
      <c r="F1492" s="87"/>
      <c r="G14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2" s="90"/>
      <c r="I14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2" s="91">
        <f>LOOKUP(ROW(K1492)-ROWS($K$1:$K$3),biasa1[NO])</f>
        <v>1489</v>
      </c>
      <c r="L1492" s="77" t="str">
        <f>LOOKUP(biasa2[[#This Row],[NO]],biasa1[NO],biasa1[NAMA])</f>
        <v>NB Spiral A6-801</v>
      </c>
      <c r="M1492" s="91">
        <f>LOOKUP(biasa2[[#This Row],[NO]],biasa1[NO],biasa1[JUMLAH])</f>
        <v>19</v>
      </c>
      <c r="N1492" s="91" t="str">
        <f>LOOKUP(biasa2[[#This Row],[NO]],biasa1[NO],biasa1[SATUAN])</f>
        <v>380 pc</v>
      </c>
    </row>
    <row r="1493" spans="1:14" ht="20.100000000000001" customHeight="1">
      <c r="A1493" s="87">
        <f>IF(biasa1[[#This Row],[JUMLAH]]&gt;0,COUNT(A$3:$A1492)+1,"")</f>
        <v>1468</v>
      </c>
      <c r="B1493" s="93" t="s">
        <v>2746</v>
      </c>
      <c r="C1493" s="94">
        <f>IF(biasa1[[#This Row],[BARU]]="",biasa1[[#This Row],[JUMLAH AWAL]],biasa1[[#This Row],[BARU]])</f>
        <v>21</v>
      </c>
      <c r="D1493" s="94" t="s">
        <v>679</v>
      </c>
      <c r="E1493" s="94">
        <v>21</v>
      </c>
      <c r="F1493" s="87"/>
      <c r="G14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3" s="90"/>
      <c r="I14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3" s="91">
        <f>LOOKUP(ROW(K1493)-ROWS($K$1:$K$3),biasa1[NO])</f>
        <v>1490</v>
      </c>
      <c r="L1493" s="77" t="str">
        <f>LOOKUP(biasa2[[#This Row],[NO]],biasa1[NO],biasa1[NAMA])</f>
        <v>NB Spiral B5 B152 22618</v>
      </c>
      <c r="M1493" s="91">
        <f>LOOKUP(biasa2[[#This Row],[NO]],biasa1[NO],biasa1[JUMLAH])</f>
        <v>1</v>
      </c>
      <c r="N1493" s="91" t="str">
        <f>LOOKUP(biasa2[[#This Row],[NO]],biasa1[NO],biasa1[SATUAN])</f>
        <v>72 pc</v>
      </c>
    </row>
    <row r="1494" spans="1:14" ht="20.100000000000001" customHeight="1">
      <c r="A1494" s="87">
        <f>IF(biasa1[[#This Row],[JUMLAH]]&gt;0,COUNT(A$3:$A1493)+1,"")</f>
        <v>1469</v>
      </c>
      <c r="B1494" s="93" t="s">
        <v>2747</v>
      </c>
      <c r="C1494" s="94">
        <f>IF(biasa1[[#This Row],[BARU]]="",biasa1[[#This Row],[JUMLAH AWAL]],biasa1[[#This Row],[BARU]])</f>
        <v>2</v>
      </c>
      <c r="D1494" s="94">
        <v>48</v>
      </c>
      <c r="E1494" s="94">
        <v>2</v>
      </c>
      <c r="F1494" s="87"/>
      <c r="G14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4" s="90"/>
      <c r="I14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4" s="91">
        <f>LOOKUP(ROW(K1494)-ROWS($K$1:$K$3),biasa1[NO])</f>
        <v>1491</v>
      </c>
      <c r="L1494" s="77" t="str">
        <f>LOOKUP(biasa2[[#This Row],[NO]],biasa1[NO],biasa1[NAMA])</f>
        <v>NB Spiral PVC A5 80</v>
      </c>
      <c r="M1494" s="91">
        <f>LOOKUP(biasa2[[#This Row],[NO]],biasa1[NO],biasa1[JUMLAH])</f>
        <v>3</v>
      </c>
      <c r="N1494" s="91" t="str">
        <f>LOOKUP(biasa2[[#This Row],[NO]],biasa1[NO],biasa1[SATUAN])</f>
        <v>160 pc</v>
      </c>
    </row>
    <row r="1495" spans="1:14" ht="20.100000000000001" customHeight="1">
      <c r="A1495" s="87">
        <f>IF(biasa1[[#This Row],[JUMLAH]]&gt;0,COUNT(A$3:$A1494)+1,"")</f>
        <v>1470</v>
      </c>
      <c r="B1495" s="88" t="s">
        <v>1455</v>
      </c>
      <c r="C1495" s="87">
        <f>IF(biasa1[[#This Row],[BARU]]="",biasa1[[#This Row],[JUMLAH AWAL]],biasa1[[#This Row],[BARU]])</f>
        <v>4</v>
      </c>
      <c r="D1495" s="87" t="s">
        <v>679</v>
      </c>
      <c r="E1495" s="87">
        <v>4</v>
      </c>
      <c r="F1495" s="87"/>
      <c r="G14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5" s="90"/>
      <c r="I14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5" s="91">
        <f>LOOKUP(ROW(K1495)-ROWS($K$1:$K$3),biasa1[NO])</f>
        <v>1492</v>
      </c>
      <c r="L1495" s="77" t="str">
        <f>LOOKUP(biasa2[[#This Row],[NO]],biasa1[NO],biasa1[NAMA])</f>
        <v>Note book B64 fresh fruit (8 gambar)</v>
      </c>
      <c r="M1495" s="91">
        <f>LOOKUP(biasa2[[#This Row],[NO]],biasa1[NO],biasa1[JUMLAH])</f>
        <v>7</v>
      </c>
      <c r="N1495" s="91" t="str">
        <f>LOOKUP(biasa2[[#This Row],[NO]],biasa1[NO],biasa1[SATUAN])</f>
        <v>480 pc</v>
      </c>
    </row>
    <row r="1496" spans="1:14" ht="20.100000000000001" customHeight="1">
      <c r="A1496" s="87">
        <f>IF(biasa1[[#This Row],[JUMLAH]]&gt;0,COUNT(A$3:$A1495)+1,"")</f>
        <v>1471</v>
      </c>
      <c r="B1496" s="88" t="s">
        <v>1456</v>
      </c>
      <c r="C1496" s="87">
        <f>IF(biasa1[[#This Row],[BARU]]="",biasa1[[#This Row],[JUMLAH AWAL]],biasa1[[#This Row],[BARU]])</f>
        <v>141</v>
      </c>
      <c r="D1496" s="87" t="s">
        <v>748</v>
      </c>
      <c r="E1496" s="87">
        <v>141</v>
      </c>
      <c r="F1496" s="87"/>
      <c r="G14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6" s="90"/>
      <c r="I14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6" s="91">
        <f>LOOKUP(ROW(K1496)-ROWS($K$1:$K$3),biasa1[NO])</f>
        <v>1493</v>
      </c>
      <c r="L1496" s="77" t="str">
        <f>LOOKUP(biasa2[[#This Row],[NO]],biasa1[NO],biasa1[NAMA])</f>
        <v>Notes Buah Spiral BH/ LC 421 worry</v>
      </c>
      <c r="M1496" s="91">
        <f>LOOKUP(biasa2[[#This Row],[NO]],biasa1[NO],biasa1[JUMLAH])</f>
        <v>1</v>
      </c>
      <c r="N1496" s="91" t="str">
        <f>LOOKUP(biasa2[[#This Row],[NO]],biasa1[NO],biasa1[SATUAN])</f>
        <v>120 pc</v>
      </c>
    </row>
    <row r="1497" spans="1:14" ht="20.100000000000001" customHeight="1">
      <c r="A1497" s="87">
        <f>IF(biasa1[[#This Row],[JUMLAH]]&gt;0,COUNT(A$3:$A1496)+1,"")</f>
        <v>1472</v>
      </c>
      <c r="B1497" s="88" t="s">
        <v>1457</v>
      </c>
      <c r="C1497" s="87">
        <f>IF(biasa1[[#This Row],[BARU]]="",biasa1[[#This Row],[JUMLAH AWAL]],biasa1[[#This Row],[BARU]])</f>
        <v>6</v>
      </c>
      <c r="D1497" s="87" t="s">
        <v>1</v>
      </c>
      <c r="E1497" s="87">
        <v>6</v>
      </c>
      <c r="F1497" s="87"/>
      <c r="G14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7" s="90"/>
      <c r="I14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7" s="91">
        <f>LOOKUP(ROW(K1497)-ROWS($K$1:$K$3),biasa1[NO])</f>
        <v>1494</v>
      </c>
      <c r="L1497" s="77" t="str">
        <f>LOOKUP(biasa2[[#This Row],[NO]],biasa1[NO],biasa1[NAMA])</f>
        <v>Notes Fancy 7091 sunlight</v>
      </c>
      <c r="M1497" s="91">
        <f>LOOKUP(biasa2[[#This Row],[NO]],biasa1[NO],biasa1[JUMLAH])</f>
        <v>2</v>
      </c>
      <c r="N1497" s="91" t="str">
        <f>LOOKUP(biasa2[[#This Row],[NO]],biasa1[NO],biasa1[SATUAN])</f>
        <v>128 ls</v>
      </c>
    </row>
    <row r="1498" spans="1:14" ht="20.100000000000001" customHeight="1">
      <c r="A1498" s="87">
        <f>IF(biasa1[[#This Row],[JUMLAH]]&gt;0,COUNT(A$3:$A1497)+1,"")</f>
        <v>1473</v>
      </c>
      <c r="B1498" s="88" t="s">
        <v>1458</v>
      </c>
      <c r="C1498" s="87">
        <f>IF(biasa1[[#This Row],[BARU]]="",biasa1[[#This Row],[JUMLAH AWAL]],biasa1[[#This Row],[BARU]])</f>
        <v>4</v>
      </c>
      <c r="D1498" s="87" t="s">
        <v>38</v>
      </c>
      <c r="E1498" s="87">
        <v>4</v>
      </c>
      <c r="F1498" s="87"/>
      <c r="G14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8" s="90"/>
      <c r="I14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8" s="91">
        <f>LOOKUP(ROW(K1498)-ROWS($K$1:$K$3),biasa1[NO])</f>
        <v>1495</v>
      </c>
      <c r="L1498" s="77" t="str">
        <f>LOOKUP(biasa2[[#This Row],[NO]],biasa1[NO],biasa1[NAMA])</f>
        <v>Notes spiral 062(2)/ 061(1)</v>
      </c>
      <c r="M1498" s="91">
        <f>LOOKUP(biasa2[[#This Row],[NO]],biasa1[NO],biasa1[JUMLAH])</f>
        <v>4</v>
      </c>
      <c r="N1498" s="91" t="str">
        <f>LOOKUP(biasa2[[#This Row],[NO]],biasa1[NO],biasa1[SATUAN])</f>
        <v>175 ls</v>
      </c>
    </row>
    <row r="1499" spans="1:14" ht="20.100000000000001" customHeight="1">
      <c r="A1499" s="87">
        <f>IF(biasa1[[#This Row],[JUMLAH]]&gt;0,COUNT(A$3:$A1498)+1,"")</f>
        <v>1474</v>
      </c>
      <c r="B1499" s="88" t="s">
        <v>1459</v>
      </c>
      <c r="C1499" s="87">
        <f>IF(biasa1[[#This Row],[BARU]]="",biasa1[[#This Row],[JUMLAH AWAL]],biasa1[[#This Row],[BARU]])</f>
        <v>70</v>
      </c>
      <c r="D1499" s="87" t="s">
        <v>5</v>
      </c>
      <c r="E1499" s="87">
        <v>70</v>
      </c>
      <c r="F1499" s="87"/>
      <c r="G14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9" s="90"/>
      <c r="I14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9" s="91">
        <f>LOOKUP(ROW(K1499)-ROWS($K$1:$K$3),biasa1[NO])</f>
        <v>1496</v>
      </c>
      <c r="L1499" s="77" t="str">
        <f>LOOKUP(biasa2[[#This Row],[NO]],biasa1[NO],biasa1[NAMA])</f>
        <v>Notes spiral 505 kcg + Bp</v>
      </c>
      <c r="M1499" s="91">
        <f>LOOKUP(biasa2[[#This Row],[NO]],biasa1[NO],biasa1[JUMLAH])</f>
        <v>5</v>
      </c>
      <c r="N1499" s="91" t="str">
        <f>LOOKUP(biasa2[[#This Row],[NO]],biasa1[NO],biasa1[SATUAN])</f>
        <v>30 ls</v>
      </c>
    </row>
    <row r="1500" spans="1:14" ht="20.100000000000001" customHeight="1">
      <c r="A1500" s="87">
        <f>IF(biasa1[[#This Row],[JUMLAH]]&gt;0,COUNT(A$3:$A1499)+1,"")</f>
        <v>1475</v>
      </c>
      <c r="B1500" s="88" t="s">
        <v>1460</v>
      </c>
      <c r="C1500" s="87">
        <f>IF(biasa1[[#This Row],[BARU]]="",biasa1[[#This Row],[JUMLAH AWAL]],biasa1[[#This Row],[BARU]])</f>
        <v>1</v>
      </c>
      <c r="D1500" s="87" t="s">
        <v>1461</v>
      </c>
      <c r="E1500" s="87">
        <v>1</v>
      </c>
      <c r="F1500" s="87"/>
      <c r="G15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0" s="90"/>
      <c r="I15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0" s="91">
        <f>LOOKUP(ROW(K1500)-ROWS($K$1:$K$3),biasa1[NO])</f>
        <v>1497</v>
      </c>
      <c r="L1500" s="77" t="str">
        <f>LOOKUP(biasa2[[#This Row],[NO]],biasa1[NO],biasa1[NAMA])</f>
        <v>Notes spiral batik 501 jos</v>
      </c>
      <c r="M1500" s="91">
        <f>LOOKUP(biasa2[[#This Row],[NO]],biasa1[NO],biasa1[JUMLAH])</f>
        <v>1</v>
      </c>
      <c r="N1500" s="91" t="str">
        <f>LOOKUP(biasa2[[#This Row],[NO]],biasa1[NO],biasa1[SATUAN])</f>
        <v>16 ls</v>
      </c>
    </row>
    <row r="1501" spans="1:14" ht="20.100000000000001" customHeight="1">
      <c r="A1501" s="87">
        <f>IF(biasa1[[#This Row],[JUMLAH]]&gt;0,COUNT(A$3:$A1500)+1,"")</f>
        <v>1476</v>
      </c>
      <c r="B1501" s="88" t="s">
        <v>1462</v>
      </c>
      <c r="C1501" s="87">
        <f>IF(biasa1[[#This Row],[BARU]]="",biasa1[[#This Row],[JUMLAH AWAL]],biasa1[[#This Row],[BARU]])</f>
        <v>5</v>
      </c>
      <c r="D1501" s="87" t="s">
        <v>1127</v>
      </c>
      <c r="E1501" s="87">
        <v>5</v>
      </c>
      <c r="F1501" s="87"/>
      <c r="G15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1" s="90"/>
      <c r="I15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1" s="91">
        <f>LOOKUP(ROW(K1501)-ROWS($K$1:$K$3),biasa1[NO])</f>
        <v>1498</v>
      </c>
      <c r="L1501" s="77" t="str">
        <f>LOOKUP(biasa2[[#This Row],[NO]],biasa1[NO],biasa1[NAMA])</f>
        <v>Notes spiral princess 708 (tenaga baru)</v>
      </c>
      <c r="M1501" s="91">
        <f>LOOKUP(biasa2[[#This Row],[NO]],biasa1[NO],biasa1[JUMLAH])</f>
        <v>4</v>
      </c>
      <c r="N1501" s="91" t="str">
        <f>LOOKUP(biasa2[[#This Row],[NO]],biasa1[NO],biasa1[SATUAN])</f>
        <v>660 pc</v>
      </c>
    </row>
    <row r="1502" spans="1:14" ht="20.100000000000001" customHeight="1">
      <c r="A1502" s="87">
        <f>IF(biasa1[[#This Row],[JUMLAH]]&gt;0,COUNT(A$3:$A1501)+1,"")</f>
        <v>1477</v>
      </c>
      <c r="B1502" s="88" t="s">
        <v>1463</v>
      </c>
      <c r="C1502" s="87">
        <f>IF(biasa1[[#This Row],[BARU]]="",biasa1[[#This Row],[JUMLAH AWAL]],biasa1[[#This Row],[BARU]])</f>
        <v>2</v>
      </c>
      <c r="D1502" s="87" t="s">
        <v>1464</v>
      </c>
      <c r="E1502" s="87">
        <v>2</v>
      </c>
      <c r="F1502" s="87"/>
      <c r="G15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2" s="90"/>
      <c r="I15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2" s="91">
        <f>LOOKUP(ROW(K1502)-ROWS($K$1:$K$3),biasa1[NO])</f>
        <v>1499</v>
      </c>
      <c r="L1502" s="77" t="str">
        <f>LOOKUP(biasa2[[#This Row],[NO]],biasa1[NO],biasa1[NAMA])</f>
        <v>Notes spiral Princess berdiri (Mitra)</v>
      </c>
      <c r="M1502" s="91">
        <f>LOOKUP(biasa2[[#This Row],[NO]],biasa1[NO],biasa1[JUMLAH])</f>
        <v>5</v>
      </c>
      <c r="N1502" s="91" t="str">
        <f>LOOKUP(biasa2[[#This Row],[NO]],biasa1[NO],biasa1[SATUAN])</f>
        <v>280 pc</v>
      </c>
    </row>
    <row r="1503" spans="1:14" ht="20.100000000000001" customHeight="1">
      <c r="A1503" s="87">
        <f>IF(biasa1[[#This Row],[JUMLAH]]&gt;0,COUNT(A$3:$A1502)+1,"")</f>
        <v>1478</v>
      </c>
      <c r="B1503" s="88" t="s">
        <v>1465</v>
      </c>
      <c r="C1503" s="87">
        <f>IF(biasa1[[#This Row],[BARU]]="",biasa1[[#This Row],[JUMLAH AWAL]],biasa1[[#This Row],[BARU]])</f>
        <v>2</v>
      </c>
      <c r="D1503" s="87" t="s">
        <v>1466</v>
      </c>
      <c r="E1503" s="87">
        <v>2</v>
      </c>
      <c r="F1503" s="87"/>
      <c r="G15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3" s="90"/>
      <c r="I15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3" s="91">
        <f>LOOKUP(ROW(K1503)-ROWS($K$1:$K$3),biasa1[NO])</f>
        <v>1500</v>
      </c>
      <c r="L1503" s="77" t="str">
        <f>LOOKUP(biasa2[[#This Row],[NO]],biasa1[NO],biasa1[NAMA])</f>
        <v>Notes yoyo</v>
      </c>
      <c r="M1503" s="91">
        <f>LOOKUP(biasa2[[#This Row],[NO]],biasa1[NO],biasa1[JUMLAH])</f>
        <v>2</v>
      </c>
      <c r="N1503" s="91" t="str">
        <f>LOOKUP(biasa2[[#This Row],[NO]],biasa1[NO],biasa1[SATUAN])</f>
        <v>72 ls</v>
      </c>
    </row>
    <row r="1504" spans="1:14" ht="20.100000000000001" customHeight="1">
      <c r="A1504" s="87">
        <f>IF(biasa1[[#This Row],[JUMLAH]]&gt;0,COUNT(A$3:$A1503)+1,"")</f>
        <v>1479</v>
      </c>
      <c r="B1504" s="88" t="s">
        <v>1467</v>
      </c>
      <c r="C1504" s="87">
        <f>IF(biasa1[[#This Row],[BARU]]="",biasa1[[#This Row],[JUMLAH AWAL]],biasa1[[#This Row],[BARU]])</f>
        <v>6</v>
      </c>
      <c r="D1504" s="87" t="s">
        <v>1468</v>
      </c>
      <c r="E1504" s="87">
        <v>6</v>
      </c>
      <c r="F1504" s="87"/>
      <c r="G15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4" s="90"/>
      <c r="I15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4" s="91">
        <f>LOOKUP(ROW(K1504)-ROWS($K$1:$K$3),biasa1[NO])</f>
        <v>1501</v>
      </c>
      <c r="L1504" s="77" t="str">
        <f>LOOKUP(biasa2[[#This Row],[NO]],biasa1[NO],biasa1[NAMA])</f>
        <v>Oil Colour Vanco CA 140 (9 ml)</v>
      </c>
      <c r="M1504" s="91">
        <f>LOOKUP(biasa2[[#This Row],[NO]],biasa1[NO],biasa1[JUMLAH])</f>
        <v>9</v>
      </c>
      <c r="N1504" s="91" t="str">
        <f>LOOKUP(biasa2[[#This Row],[NO]],biasa1[NO],biasa1[SATUAN])</f>
        <v>120 pc</v>
      </c>
    </row>
    <row r="1505" spans="1:14" ht="20.100000000000001" customHeight="1">
      <c r="A1505" s="87">
        <f>IF(biasa1[[#This Row],[JUMLAH]]&gt;0,COUNT(A$3:$A1504)+1,"")</f>
        <v>1480</v>
      </c>
      <c r="B1505" s="88" t="s">
        <v>1469</v>
      </c>
      <c r="C1505" s="87">
        <f>IF(biasa1[[#This Row],[BARU]]="",biasa1[[#This Row],[JUMLAH AWAL]],biasa1[[#This Row],[BARU]])</f>
        <v>5</v>
      </c>
      <c r="D1505" s="87" t="s">
        <v>1470</v>
      </c>
      <c r="E1505" s="87">
        <v>5</v>
      </c>
      <c r="F1505" s="87"/>
      <c r="G15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5" s="90"/>
      <c r="I15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5" s="91">
        <f>LOOKUP(ROW(K1505)-ROWS($K$1:$K$3),biasa1[NO])</f>
        <v>1502</v>
      </c>
      <c r="L1505" s="77" t="str">
        <f>LOOKUP(biasa2[[#This Row],[NO]],biasa1[NO],biasa1[NAMA])</f>
        <v>Oil marries 12W</v>
      </c>
      <c r="M1505" s="91">
        <f>LOOKUP(biasa2[[#This Row],[NO]],biasa1[NO],biasa1[JUMLAH])</f>
        <v>14</v>
      </c>
      <c r="N1505" s="91" t="str">
        <f>LOOKUP(biasa2[[#This Row],[NO]],biasa1[NO],biasa1[SATUAN])</f>
        <v>5 ls</v>
      </c>
    </row>
    <row r="1506" spans="1:14" ht="20.100000000000001" customHeight="1">
      <c r="A1506" s="87">
        <f>IF(biasa1[[#This Row],[JUMLAH]]&gt;0,COUNT(A$3:$A1505)+1,"")</f>
        <v>1481</v>
      </c>
      <c r="B1506" s="88" t="s">
        <v>1471</v>
      </c>
      <c r="C1506" s="87">
        <f>IF(biasa1[[#This Row],[BARU]]="",biasa1[[#This Row],[JUMLAH AWAL]],biasa1[[#This Row],[BARU]])</f>
        <v>4</v>
      </c>
      <c r="D1506" s="87" t="s">
        <v>1127</v>
      </c>
      <c r="E1506" s="87">
        <v>4</v>
      </c>
      <c r="F1506" s="87"/>
      <c r="G15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6" s="90"/>
      <c r="I15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6" s="91">
        <f>LOOKUP(ROW(K1506)-ROWS($K$1:$K$3),biasa1[NO])</f>
        <v>1503</v>
      </c>
      <c r="L1506" s="77" t="str">
        <f>LOOKUP(biasa2[[#This Row],[NO]],biasa1[NO],biasa1[NAMA])</f>
        <v>Oil Marries E 1387B 14w</v>
      </c>
      <c r="M1506" s="91">
        <f>LOOKUP(biasa2[[#This Row],[NO]],biasa1[NO],biasa1[JUMLAH])</f>
        <v>38</v>
      </c>
      <c r="N1506" s="91" t="str">
        <f>LOOKUP(biasa2[[#This Row],[NO]],biasa1[NO],biasa1[SATUAN])</f>
        <v>3 ls</v>
      </c>
    </row>
    <row r="1507" spans="1:14" ht="20.100000000000001" customHeight="1">
      <c r="A1507" s="87">
        <f>IF(biasa1[[#This Row],[JUMLAH]]&gt;0,COUNT(A$3:$A1506)+1,"")</f>
        <v>1482</v>
      </c>
      <c r="B1507" s="88" t="s">
        <v>1472</v>
      </c>
      <c r="C1507" s="87">
        <f>IF(biasa1[[#This Row],[BARU]]="",biasa1[[#This Row],[JUMLAH AWAL]],biasa1[[#This Row],[BARU]])</f>
        <v>7</v>
      </c>
      <c r="D1507" s="87" t="s">
        <v>1026</v>
      </c>
      <c r="E1507" s="87">
        <v>7</v>
      </c>
      <c r="F1507" s="87"/>
      <c r="G15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7" s="90"/>
      <c r="I15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7" s="91">
        <f>LOOKUP(ROW(K1507)-ROWS($K$1:$K$3),biasa1[NO])</f>
        <v>1504</v>
      </c>
      <c r="L1507" s="77" t="str">
        <f>LOOKUP(biasa2[[#This Row],[NO]],biasa1[NO],biasa1[NAMA])</f>
        <v>Oil Marries E 1388B 18w</v>
      </c>
      <c r="M1507" s="91">
        <f>LOOKUP(biasa2[[#This Row],[NO]],biasa1[NO],biasa1[JUMLAH])</f>
        <v>71</v>
      </c>
      <c r="N1507" s="91" t="str">
        <f>LOOKUP(biasa2[[#This Row],[NO]],biasa1[NO],biasa1[SATUAN])</f>
        <v>3 ls</v>
      </c>
    </row>
    <row r="1508" spans="1:14" ht="20.100000000000001" customHeight="1">
      <c r="A1508" s="87">
        <f>IF(biasa1[[#This Row],[JUMLAH]]&gt;0,COUNT(A$3:$A1507)+1,"")</f>
        <v>1483</v>
      </c>
      <c r="B1508" s="88" t="s">
        <v>1473</v>
      </c>
      <c r="C1508" s="87">
        <f>IF(biasa1[[#This Row],[BARU]]="",biasa1[[#This Row],[JUMLAH AWAL]],biasa1[[#This Row],[BARU]])</f>
        <v>4</v>
      </c>
      <c r="D1508" s="87" t="s">
        <v>40</v>
      </c>
      <c r="E1508" s="87">
        <v>4</v>
      </c>
      <c r="F1508" s="87"/>
      <c r="G15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8" s="90"/>
      <c r="I15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8" s="91">
        <f>LOOKUP(ROW(K1508)-ROWS($K$1:$K$3),biasa1[NO])</f>
        <v>1505</v>
      </c>
      <c r="L1508" s="77" t="str">
        <f>LOOKUP(biasa2[[#This Row],[NO]],biasa1[NO],biasa1[NAMA])</f>
        <v>Oil pastel 24w Tbg Deboss 670-24</v>
      </c>
      <c r="M1508" s="91">
        <f>LOOKUP(biasa2[[#This Row],[NO]],biasa1[NO],biasa1[JUMLAH])</f>
        <v>30</v>
      </c>
      <c r="N1508" s="91">
        <f>LOOKUP(biasa2[[#This Row],[NO]],biasa1[NO],biasa1[SATUAN])</f>
        <v>72</v>
      </c>
    </row>
    <row r="1509" spans="1:14" ht="20.100000000000001" customHeight="1">
      <c r="A1509" s="87">
        <f>IF(biasa1[[#This Row],[JUMLAH]]&gt;0,COUNT(A$3:$A1508)+1,"")</f>
        <v>1484</v>
      </c>
      <c r="B1509" s="88" t="s">
        <v>1474</v>
      </c>
      <c r="C1509" s="87">
        <f>IF(biasa1[[#This Row],[BARU]]="",biasa1[[#This Row],[JUMLAH AWAL]],biasa1[[#This Row],[BARU]])</f>
        <v>1</v>
      </c>
      <c r="D1509" s="87">
        <v>512</v>
      </c>
      <c r="E1509" s="87">
        <v>1</v>
      </c>
      <c r="F1509" s="87"/>
      <c r="G15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9" s="90"/>
      <c r="I15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9" s="91">
        <f>LOOKUP(ROW(K1509)-ROWS($K$1:$K$3),biasa1[NO])</f>
        <v>1506</v>
      </c>
      <c r="L1509" s="77" t="str">
        <f>LOOKUP(biasa2[[#This Row],[NO]],biasa1[NO],biasa1[NAMA])</f>
        <v>Oil pastel artist greeble 12W</v>
      </c>
      <c r="M1509" s="91">
        <f>LOOKUP(biasa2[[#This Row],[NO]],biasa1[NO],biasa1[JUMLAH])</f>
        <v>1</v>
      </c>
      <c r="N1509" s="91" t="str">
        <f>LOOKUP(biasa2[[#This Row],[NO]],biasa1[NO],biasa1[SATUAN])</f>
        <v>96 pc</v>
      </c>
    </row>
    <row r="1510" spans="1:14" ht="20.100000000000001" customHeight="1">
      <c r="A1510" s="87">
        <f>IF(biasa1[[#This Row],[JUMLAH]]&gt;0,COUNT(A$3:$A1509)+1,"")</f>
        <v>1485</v>
      </c>
      <c r="B1510" s="88" t="s">
        <v>1475</v>
      </c>
      <c r="C1510" s="87">
        <f>IF(biasa1[[#This Row],[BARU]]="",biasa1[[#This Row],[JUMLAH AWAL]],biasa1[[#This Row],[BARU]])</f>
        <v>4</v>
      </c>
      <c r="D1510" s="87" t="s">
        <v>83</v>
      </c>
      <c r="E1510" s="87">
        <v>4</v>
      </c>
      <c r="F1510" s="87"/>
      <c r="G15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0" s="90"/>
      <c r="I15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0" s="91">
        <f>LOOKUP(ROW(K1510)-ROWS($K$1:$K$3),biasa1[NO])</f>
        <v>1507</v>
      </c>
      <c r="L1510" s="77" t="str">
        <f>LOOKUP(biasa2[[#This Row],[NO]],biasa1[NO],biasa1[NAMA])</f>
        <v>Oil pastel chung hwa 36W</v>
      </c>
      <c r="M1510" s="91">
        <f>LOOKUP(biasa2[[#This Row],[NO]],biasa1[NO],biasa1[JUMLAH])</f>
        <v>1</v>
      </c>
      <c r="N1510" s="91">
        <f>LOOKUP(biasa2[[#This Row],[NO]],biasa1[NO],biasa1[SATUAN])</f>
        <v>36</v>
      </c>
    </row>
    <row r="1511" spans="1:14" ht="20.100000000000001" customHeight="1">
      <c r="A1511" s="87">
        <f>IF(biasa1[[#This Row],[JUMLAH]]&gt;0,COUNT(A$3:$A1510)+1,"")</f>
        <v>1486</v>
      </c>
      <c r="B1511" s="88" t="s">
        <v>1476</v>
      </c>
      <c r="C1511" s="87">
        <f>IF(biasa1[[#This Row],[BARU]]="",biasa1[[#This Row],[JUMLAH AWAL]],biasa1[[#This Row],[BARU]])</f>
        <v>96</v>
      </c>
      <c r="D1511" s="87" t="s">
        <v>188</v>
      </c>
      <c r="E1511" s="87">
        <v>96</v>
      </c>
      <c r="F1511" s="87"/>
      <c r="G15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1" s="90"/>
      <c r="I15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1" s="91">
        <f>LOOKUP(ROW(K1511)-ROWS($K$1:$K$3),biasa1[NO])</f>
        <v>1508</v>
      </c>
      <c r="L1511" s="77" t="str">
        <f>LOOKUP(biasa2[[#This Row],[NO]],biasa1[NO],biasa1[NAMA])</f>
        <v>Oil pastel dady bear JX 8156-12</v>
      </c>
      <c r="M1511" s="91">
        <f>LOOKUP(biasa2[[#This Row],[NO]],biasa1[NO],biasa1[JUMLAH])</f>
        <v>1</v>
      </c>
      <c r="N1511" s="91" t="str">
        <f>LOOKUP(biasa2[[#This Row],[NO]],biasa1[NO],biasa1[SATUAN])</f>
        <v>144 set</v>
      </c>
    </row>
    <row r="1512" spans="1:14" ht="20.100000000000001" customHeight="1">
      <c r="A1512" s="87">
        <f>IF(biasa1[[#This Row],[JUMLAH]]&gt;0,COUNT(A$3:$A1511)+1,"")</f>
        <v>1487</v>
      </c>
      <c r="B1512" s="88" t="s">
        <v>1477</v>
      </c>
      <c r="C1512" s="87">
        <f>IF(biasa1[[#This Row],[BARU]]="",biasa1[[#This Row],[JUMLAH AWAL]],biasa1[[#This Row],[BARU]])</f>
        <v>9</v>
      </c>
      <c r="D1512" s="87" t="s">
        <v>51</v>
      </c>
      <c r="E1512" s="87">
        <v>9</v>
      </c>
      <c r="F1512" s="87"/>
      <c r="G15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2" s="90"/>
      <c r="I15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2" s="91">
        <f>LOOKUP(ROW(K1512)-ROWS($K$1:$K$3),biasa1[NO])</f>
        <v>1509</v>
      </c>
      <c r="L1512" s="77" t="str">
        <f>LOOKUP(biasa2[[#This Row],[NO]],biasa1[NO],biasa1[NAMA])</f>
        <v>Oil pastel dady bear JX 8156-18</v>
      </c>
      <c r="M1512" s="91">
        <f>LOOKUP(biasa2[[#This Row],[NO]],biasa1[NO],biasa1[JUMLAH])</f>
        <v>4</v>
      </c>
      <c r="N1512" s="91" t="str">
        <f>LOOKUP(biasa2[[#This Row],[NO]],biasa1[NO],biasa1[SATUAN])</f>
        <v>96 set</v>
      </c>
    </row>
    <row r="1513" spans="1:14" ht="20.100000000000001" customHeight="1">
      <c r="A1513" s="87">
        <f>IF(biasa1[[#This Row],[JUMLAH]]&gt;0,COUNT(A$3:$A1512)+1,"")</f>
        <v>1488</v>
      </c>
      <c r="B1513" s="88" t="s">
        <v>1478</v>
      </c>
      <c r="C1513" s="87">
        <f>IF(biasa1[[#This Row],[BARU]]="",biasa1[[#This Row],[JUMLAH AWAL]],biasa1[[#This Row],[BARU]])</f>
        <v>11</v>
      </c>
      <c r="D1513" s="87" t="s">
        <v>97</v>
      </c>
      <c r="E1513" s="87">
        <v>11</v>
      </c>
      <c r="F1513" s="87"/>
      <c r="G15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3" s="90"/>
      <c r="I15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3" s="91">
        <f>LOOKUP(ROW(K1513)-ROWS($K$1:$K$3),biasa1[NO])</f>
        <v>1510</v>
      </c>
      <c r="L1513" s="77" t="str">
        <f>LOOKUP(biasa2[[#This Row],[NO]],biasa1[NO],biasa1[NAMA])</f>
        <v>Oil pastel holo mika 36W bear</v>
      </c>
      <c r="M1513" s="91">
        <f>LOOKUP(biasa2[[#This Row],[NO]],biasa1[NO],biasa1[JUMLAH])</f>
        <v>1</v>
      </c>
      <c r="N1513" s="91" t="str">
        <f>LOOKUP(biasa2[[#This Row],[NO]],biasa1[NO],biasa1[SATUAN])</f>
        <v>60 set</v>
      </c>
    </row>
    <row r="1514" spans="1:14" ht="20.100000000000001" customHeight="1">
      <c r="A1514" s="87">
        <f>IF(biasa1[[#This Row],[JUMLAH]]&gt;0,COUNT(A$3:$A1513)+1,"")</f>
        <v>1489</v>
      </c>
      <c r="B1514" s="88" t="s">
        <v>1479</v>
      </c>
      <c r="C1514" s="87">
        <f>IF(biasa1[[#This Row],[BARU]]="",biasa1[[#This Row],[JUMLAH AWAL]],biasa1[[#This Row],[BARU]])</f>
        <v>19</v>
      </c>
      <c r="D1514" s="87" t="s">
        <v>47</v>
      </c>
      <c r="E1514" s="87">
        <v>19</v>
      </c>
      <c r="F1514" s="87"/>
      <c r="G15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4" s="90"/>
      <c r="I15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4" s="91">
        <f>LOOKUP(ROW(K1514)-ROWS($K$1:$K$3),biasa1[NO])</f>
        <v>1511</v>
      </c>
      <c r="L1514" s="77" t="str">
        <f>LOOKUP(biasa2[[#This Row],[NO]],biasa1[NO],biasa1[NAMA])</f>
        <v>Oil pastel joy star jumbo OPD 24W</v>
      </c>
      <c r="M1514" s="91">
        <f>LOOKUP(biasa2[[#This Row],[NO]],biasa1[NO],biasa1[JUMLAH])</f>
        <v>1</v>
      </c>
      <c r="N1514" s="91" t="str">
        <f>LOOKUP(biasa2[[#This Row],[NO]],biasa1[NO],biasa1[SATUAN])</f>
        <v>12 ls</v>
      </c>
    </row>
    <row r="1515" spans="1:14" ht="20.100000000000001" customHeight="1">
      <c r="A1515" s="87">
        <f>IF(biasa1[[#This Row],[JUMLAH]]&gt;0,COUNT(A$3:$A1514)+1,"")</f>
        <v>1490</v>
      </c>
      <c r="B1515" s="88" t="s">
        <v>1480</v>
      </c>
      <c r="C1515" s="87">
        <f>IF(biasa1[[#This Row],[BARU]]="",biasa1[[#This Row],[JUMLAH AWAL]],biasa1[[#This Row],[BARU]])</f>
        <v>1</v>
      </c>
      <c r="D1515" s="87" t="s">
        <v>4</v>
      </c>
      <c r="E1515" s="87">
        <v>1</v>
      </c>
      <c r="F1515" s="87"/>
      <c r="G15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5" s="90"/>
      <c r="I15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5" s="91">
        <f>LOOKUP(ROW(K1515)-ROWS($K$1:$K$3),biasa1[NO])</f>
        <v>1512</v>
      </c>
      <c r="L1515" s="77" t="str">
        <f>LOOKUP(biasa2[[#This Row],[NO]],biasa1[NO],biasa1[NAMA])</f>
        <v>Oil pastel OP 08</v>
      </c>
      <c r="M1515" s="91">
        <f>LOOKUP(biasa2[[#This Row],[NO]],biasa1[NO],biasa1[JUMLAH])</f>
        <v>19</v>
      </c>
      <c r="N1515" s="91" t="str">
        <f>LOOKUP(biasa2[[#This Row],[NO]],biasa1[NO],biasa1[SATUAN])</f>
        <v>192 set</v>
      </c>
    </row>
    <row r="1516" spans="1:14" ht="20.100000000000001" customHeight="1">
      <c r="A1516" s="87">
        <f>IF(biasa1[[#This Row],[JUMLAH]]&gt;0,COUNT(A$3:$A1515)+1,"")</f>
        <v>1491</v>
      </c>
      <c r="B1516" s="88" t="s">
        <v>1481</v>
      </c>
      <c r="C1516" s="87">
        <f>IF(biasa1[[#This Row],[BARU]]="",biasa1[[#This Row],[JUMLAH AWAL]],biasa1[[#This Row],[BARU]])</f>
        <v>3</v>
      </c>
      <c r="D1516" s="87" t="s">
        <v>51</v>
      </c>
      <c r="E1516" s="87">
        <v>3</v>
      </c>
      <c r="F1516" s="87"/>
      <c r="G15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6" s="90"/>
      <c r="I15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6" s="91">
        <f>LOOKUP(ROW(K1516)-ROWS($K$1:$K$3),biasa1[NO])</f>
        <v>1513</v>
      </c>
      <c r="L1516" s="77" t="str">
        <f>LOOKUP(biasa2[[#This Row],[NO]],biasa1[NO],biasa1[NAMA])</f>
        <v>Oil pastel putar 12W ZJ 660 MM</v>
      </c>
      <c r="M1516" s="91">
        <f>LOOKUP(biasa2[[#This Row],[NO]],biasa1[NO],biasa1[JUMLAH])</f>
        <v>1</v>
      </c>
      <c r="N1516" s="91" t="str">
        <f>LOOKUP(biasa2[[#This Row],[NO]],biasa1[NO],biasa1[SATUAN])</f>
        <v xml:space="preserve"> 288 pc</v>
      </c>
    </row>
    <row r="1517" spans="1:14" ht="20.100000000000001" customHeight="1">
      <c r="A1517" s="87">
        <f>IF(biasa1[[#This Row],[JUMLAH]]&gt;0,COUNT(A$3:$A1516)+1,"")</f>
        <v>1492</v>
      </c>
      <c r="B1517" s="88" t="s">
        <v>1482</v>
      </c>
      <c r="C1517" s="87">
        <f>IF(biasa1[[#This Row],[BARU]]="",biasa1[[#This Row],[JUMLAH AWAL]],biasa1[[#This Row],[BARU]])</f>
        <v>7</v>
      </c>
      <c r="D1517" s="87" t="s">
        <v>230</v>
      </c>
      <c r="E1517" s="87">
        <v>7</v>
      </c>
      <c r="F1517" s="87"/>
      <c r="G15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7" s="90"/>
      <c r="I15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7" s="91">
        <f>LOOKUP(ROW(K1517)-ROWS($K$1:$K$3),biasa1[NO])</f>
        <v>1514</v>
      </c>
      <c r="L1517" s="77" t="str">
        <f>LOOKUP(biasa2[[#This Row],[NO]],biasa1[NO],biasa1[NAMA])</f>
        <v>Oil pastel Selectrum 24W</v>
      </c>
      <c r="M1517" s="91">
        <f>LOOKUP(biasa2[[#This Row],[NO]],biasa1[NO],biasa1[JUMLAH])</f>
        <v>5</v>
      </c>
      <c r="N1517" s="91" t="str">
        <f>LOOKUP(biasa2[[#This Row],[NO]],biasa1[NO],biasa1[SATUAN])</f>
        <v>4 ls</v>
      </c>
    </row>
    <row r="1518" spans="1:14" ht="20.100000000000001" customHeight="1">
      <c r="A1518" s="87">
        <f>IF(biasa1[[#This Row],[JUMLAH]]&gt;0,COUNT(A$3:$A1517)+1,"")</f>
        <v>1493</v>
      </c>
      <c r="B1518" s="88" t="s">
        <v>1483</v>
      </c>
      <c r="C1518" s="87">
        <f>IF(biasa1[[#This Row],[BARU]]="",biasa1[[#This Row],[JUMLAH AWAL]],biasa1[[#This Row],[BARU]])</f>
        <v>1</v>
      </c>
      <c r="D1518" s="87" t="s">
        <v>188</v>
      </c>
      <c r="E1518" s="87">
        <v>1</v>
      </c>
      <c r="F1518" s="87"/>
      <c r="G15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8" s="90"/>
      <c r="I15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8" s="91">
        <f>LOOKUP(ROW(K1518)-ROWS($K$1:$K$3),biasa1[NO])</f>
        <v>1515</v>
      </c>
      <c r="L1518" s="77" t="str">
        <f>LOOKUP(biasa2[[#This Row],[NO]],biasa1[NO],biasa1[NAMA])</f>
        <v>Oil pastel T-crew 18W (dos)</v>
      </c>
      <c r="M1518" s="91">
        <f>LOOKUP(biasa2[[#This Row],[NO]],biasa1[NO],biasa1[JUMLAH])</f>
        <v>3</v>
      </c>
      <c r="N1518" s="91" t="str">
        <f>LOOKUP(biasa2[[#This Row],[NO]],biasa1[NO],biasa1[SATUAN])</f>
        <v>96 pc</v>
      </c>
    </row>
    <row r="1519" spans="1:14" ht="20.100000000000001" customHeight="1">
      <c r="A1519" s="87">
        <f>IF(biasa1[[#This Row],[JUMLAH]]&gt;0,COUNT(A$3:$A1518)+1,"")</f>
        <v>1494</v>
      </c>
      <c r="B1519" s="88" t="s">
        <v>1484</v>
      </c>
      <c r="C1519" s="87">
        <f>IF(biasa1[[#This Row],[BARU]]="",biasa1[[#This Row],[JUMLAH AWAL]],biasa1[[#This Row],[BARU]])</f>
        <v>2</v>
      </c>
      <c r="D1519" s="87" t="s">
        <v>212</v>
      </c>
      <c r="E1519" s="87">
        <v>2</v>
      </c>
      <c r="F1519" s="87"/>
      <c r="G15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9" s="90"/>
      <c r="I15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9" s="91">
        <f>LOOKUP(ROW(K1519)-ROWS($K$1:$K$3),biasa1[NO])</f>
        <v>1516</v>
      </c>
      <c r="L1519" s="77" t="str">
        <f>LOOKUP(biasa2[[#This Row],[NO]],biasa1[NO],biasa1[NAMA])</f>
        <v>Oil pastel T-crew 24W (dos)</v>
      </c>
      <c r="M1519" s="91">
        <f>LOOKUP(biasa2[[#This Row],[NO]],biasa1[NO],biasa1[JUMLAH])</f>
        <v>2</v>
      </c>
      <c r="N1519" s="91" t="str">
        <f>LOOKUP(biasa2[[#This Row],[NO]],biasa1[NO],biasa1[SATUAN])</f>
        <v>96 pc</v>
      </c>
    </row>
    <row r="1520" spans="1:14" ht="20.100000000000001" customHeight="1">
      <c r="A1520" s="87">
        <f>IF(biasa1[[#This Row],[JUMLAH]]&gt;0,COUNT(A$3:$A1519)+1,"")</f>
        <v>1495</v>
      </c>
      <c r="B1520" s="88" t="s">
        <v>1485</v>
      </c>
      <c r="C1520" s="87">
        <f>IF(biasa1[[#This Row],[BARU]]="",biasa1[[#This Row],[JUMLAH AWAL]],biasa1[[#This Row],[BARU]])</f>
        <v>4</v>
      </c>
      <c r="D1520" s="87" t="s">
        <v>1486</v>
      </c>
      <c r="E1520" s="87">
        <v>4</v>
      </c>
      <c r="F1520" s="87"/>
      <c r="G15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0" s="90"/>
      <c r="I15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0" s="91">
        <f>LOOKUP(ROW(K1520)-ROWS($K$1:$K$3),biasa1[NO])</f>
        <v>1517</v>
      </c>
      <c r="L1520" s="77" t="str">
        <f>LOOKUP(biasa2[[#This Row],[NO]],biasa1[NO],biasa1[NAMA])</f>
        <v>Oil pastel TTS 6612-12W dos (BT)</v>
      </c>
      <c r="M1520" s="91">
        <f>LOOKUP(biasa2[[#This Row],[NO]],biasa1[NO],biasa1[JUMLAH])</f>
        <v>3</v>
      </c>
      <c r="N1520" s="91" t="str">
        <f>LOOKUP(biasa2[[#This Row],[NO]],biasa1[NO],biasa1[SATUAN])</f>
        <v>144 pc</v>
      </c>
    </row>
    <row r="1521" spans="1:14" ht="20.100000000000001" customHeight="1">
      <c r="A1521" s="87">
        <f>IF(biasa1[[#This Row],[JUMLAH]]&gt;0,COUNT(A$3:$A1520)+1,"")</f>
        <v>1496</v>
      </c>
      <c r="B1521" s="88" t="s">
        <v>1487</v>
      </c>
      <c r="C1521" s="87">
        <f>IF(biasa1[[#This Row],[BARU]]="",biasa1[[#This Row],[JUMLAH AWAL]],biasa1[[#This Row],[BARU]])</f>
        <v>5</v>
      </c>
      <c r="D1521" s="87" t="s">
        <v>83</v>
      </c>
      <c r="E1521" s="87">
        <v>5</v>
      </c>
      <c r="F1521" s="87"/>
      <c r="G15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1" s="90"/>
      <c r="I15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1" s="91">
        <f>LOOKUP(ROW(K1521)-ROWS($K$1:$K$3),biasa1[NO])</f>
        <v>1518</v>
      </c>
      <c r="L1521" s="77" t="str">
        <f>LOOKUP(biasa2[[#This Row],[NO]],biasa1[NO],biasa1[NAMA])</f>
        <v>OP DB 12W</v>
      </c>
      <c r="M1521" s="91">
        <f>LOOKUP(biasa2[[#This Row],[NO]],biasa1[NO],biasa1[JUMLAH])</f>
        <v>8</v>
      </c>
      <c r="N1521" s="91" t="str">
        <f>LOOKUP(biasa2[[#This Row],[NO]],biasa1[NO],biasa1[SATUAN])</f>
        <v>144 pc</v>
      </c>
    </row>
    <row r="1522" spans="1:14" ht="20.100000000000001" customHeight="1">
      <c r="A1522" s="87">
        <f>IF(biasa1[[#This Row],[JUMLAH]]&gt;0,COUNT(A$3:$A1521)+1,"")</f>
        <v>1497</v>
      </c>
      <c r="B1522" s="88" t="s">
        <v>2748</v>
      </c>
      <c r="C1522" s="87">
        <f>IF(biasa1[[#This Row],[BARU]]="",biasa1[[#This Row],[JUMLAH AWAL]],biasa1[[#This Row],[BARU]])</f>
        <v>1</v>
      </c>
      <c r="D1522" s="87" t="s">
        <v>664</v>
      </c>
      <c r="E1522" s="87">
        <v>1</v>
      </c>
      <c r="F1522" s="87"/>
      <c r="G15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2" s="90"/>
      <c r="I15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2" s="91">
        <f>LOOKUP(ROW(K1522)-ROWS($K$1:$K$3),biasa1[NO])</f>
        <v>1519</v>
      </c>
      <c r="L1522" s="77" t="str">
        <f>LOOKUP(biasa2[[#This Row],[NO]],biasa1[NO],biasa1[NAMA])</f>
        <v>OP DB 18W</v>
      </c>
      <c r="M1522" s="91">
        <f>LOOKUP(biasa2[[#This Row],[NO]],biasa1[NO],biasa1[JUMLAH])</f>
        <v>20</v>
      </c>
      <c r="N1522" s="91">
        <f>LOOKUP(biasa2[[#This Row],[NO]],biasa1[NO],biasa1[SATUAN])</f>
        <v>72</v>
      </c>
    </row>
    <row r="1523" spans="1:14" ht="20.100000000000001" customHeight="1">
      <c r="A1523" s="87">
        <f>IF(biasa1[[#This Row],[JUMLAH]]&gt;0,COUNT(A$3:$A1522)+1,"")</f>
        <v>1498</v>
      </c>
      <c r="B1523" s="88" t="s">
        <v>1488</v>
      </c>
      <c r="C1523" s="87">
        <f>IF(biasa1[[#This Row],[BARU]]="",biasa1[[#This Row],[JUMLAH AWAL]],biasa1[[#This Row],[BARU]])</f>
        <v>4</v>
      </c>
      <c r="D1523" s="87" t="s">
        <v>99</v>
      </c>
      <c r="E1523" s="87">
        <v>4</v>
      </c>
      <c r="F1523" s="87"/>
      <c r="G15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3" s="90"/>
      <c r="I15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3" s="91">
        <f>LOOKUP(ROW(K1523)-ROWS($K$1:$K$3),biasa1[NO])</f>
        <v>1520</v>
      </c>
      <c r="L1523" s="77" t="str">
        <f>LOOKUP(biasa2[[#This Row],[NO]],biasa1[NO],biasa1[NAMA])</f>
        <v>OP DB 24W</v>
      </c>
      <c r="M1523" s="91">
        <f>LOOKUP(biasa2[[#This Row],[NO]],biasa1[NO],biasa1[JUMLAH])</f>
        <v>5</v>
      </c>
      <c r="N1523" s="91" t="str">
        <f>LOOKUP(biasa2[[#This Row],[NO]],biasa1[NO],biasa1[SATUAN])</f>
        <v>60 pc</v>
      </c>
    </row>
    <row r="1524" spans="1:14" ht="20.100000000000001" customHeight="1">
      <c r="A1524" s="87">
        <f>IF(biasa1[[#This Row],[JUMLAH]]&gt;0,COUNT(A$3:$A1523)+1,"")</f>
        <v>1499</v>
      </c>
      <c r="B1524" s="88" t="s">
        <v>1489</v>
      </c>
      <c r="C1524" s="87">
        <f>IF(biasa1[[#This Row],[BARU]]="",biasa1[[#This Row],[JUMLAH AWAL]],biasa1[[#This Row],[BARU]])</f>
        <v>5</v>
      </c>
      <c r="D1524" s="87" t="s">
        <v>1490</v>
      </c>
      <c r="E1524" s="87">
        <v>5</v>
      </c>
      <c r="F1524" s="87"/>
      <c r="G15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4" s="90"/>
      <c r="I15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4" s="91">
        <f>LOOKUP(ROW(K1524)-ROWS($K$1:$K$3),biasa1[NO])</f>
        <v>1521</v>
      </c>
      <c r="L1524" s="77" t="str">
        <f>LOOKUP(biasa2[[#This Row],[NO]],biasa1[NO],biasa1[NAMA])</f>
        <v>OP DB 36w</v>
      </c>
      <c r="M1524" s="91">
        <f>LOOKUP(biasa2[[#This Row],[NO]],biasa1[NO],biasa1[JUMLAH])</f>
        <v>1</v>
      </c>
      <c r="N1524" s="91" t="str">
        <f>LOOKUP(biasa2[[#This Row],[NO]],biasa1[NO],biasa1[SATUAN])</f>
        <v>42 pc</v>
      </c>
    </row>
    <row r="1525" spans="1:14" ht="20.100000000000001" customHeight="1">
      <c r="A1525" s="87">
        <f>IF(biasa1[[#This Row],[JUMLAH]]&gt;0,COUNT(A$3:$A1524)+1,"")</f>
        <v>1500</v>
      </c>
      <c r="B1525" s="88" t="s">
        <v>1491</v>
      </c>
      <c r="C1525" s="87">
        <f>IF(biasa1[[#This Row],[BARU]]="",biasa1[[#This Row],[JUMLAH AWAL]],biasa1[[#This Row],[BARU]])</f>
        <v>2</v>
      </c>
      <c r="D1525" s="87" t="s">
        <v>221</v>
      </c>
      <c r="E1525" s="87">
        <v>2</v>
      </c>
      <c r="F1525" s="87"/>
      <c r="G15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5" s="90"/>
      <c r="I15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5" s="91">
        <f>LOOKUP(ROW(K1525)-ROWS($K$1:$K$3),biasa1[NO])</f>
        <v>1522</v>
      </c>
      <c r="L1525" s="77" t="str">
        <f>LOOKUP(biasa2[[#This Row],[NO]],biasa1[NO],biasa1[NAMA])</f>
        <v>OP putar 12w pdk 1011 Box</v>
      </c>
      <c r="M1525" s="91">
        <f>LOOKUP(biasa2[[#This Row],[NO]],biasa1[NO],biasa1[JUMLAH])</f>
        <v>39</v>
      </c>
      <c r="N1525" s="91" t="str">
        <f>LOOKUP(biasa2[[#This Row],[NO]],biasa1[NO],biasa1[SATUAN])</f>
        <v>192 pc</v>
      </c>
    </row>
    <row r="1526" spans="1:14" ht="20.100000000000001" customHeight="1">
      <c r="A1526" s="87">
        <f>IF(biasa1[[#This Row],[JUMLAH]]&gt;0,COUNT(A$3:$A1525)+1,"")</f>
        <v>1501</v>
      </c>
      <c r="B1526" s="88" t="s">
        <v>1492</v>
      </c>
      <c r="C1526" s="87">
        <f>IF(biasa1[[#This Row],[BARU]]="",biasa1[[#This Row],[JUMLAH AWAL]],biasa1[[#This Row],[BARU]])</f>
        <v>9</v>
      </c>
      <c r="D1526" s="87" t="s">
        <v>188</v>
      </c>
      <c r="E1526" s="87">
        <v>9</v>
      </c>
      <c r="F1526" s="87"/>
      <c r="G15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6" s="90"/>
      <c r="I15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6" s="91">
        <f>LOOKUP(ROW(K1526)-ROWS($K$1:$K$3),biasa1[NO])</f>
        <v>1523</v>
      </c>
      <c r="L1526" s="77" t="str">
        <f>LOOKUP(biasa2[[#This Row],[NO]],biasa1[NO],biasa1[NAMA])</f>
        <v>OP twister TF 003</v>
      </c>
      <c r="M1526" s="91">
        <f>LOOKUP(biasa2[[#This Row],[NO]],biasa1[NO],biasa1[JUMLAH])</f>
        <v>5</v>
      </c>
      <c r="N1526" s="91" t="str">
        <f>LOOKUP(biasa2[[#This Row],[NO]],biasa1[NO],biasa1[SATUAN])</f>
        <v>72 pc</v>
      </c>
    </row>
    <row r="1527" spans="1:14" ht="20.100000000000001" customHeight="1">
      <c r="A1527" s="87">
        <f>IF(biasa1[[#This Row],[JUMLAH]]&gt;0,COUNT(A$3:$A1526)+1,"")</f>
        <v>1502</v>
      </c>
      <c r="B1527" s="93" t="s">
        <v>2749</v>
      </c>
      <c r="C1527" s="94">
        <f>IF(biasa1[[#This Row],[BARU]]="",biasa1[[#This Row],[JUMLAH AWAL]],biasa1[[#This Row],[BARU]])</f>
        <v>14</v>
      </c>
      <c r="D1527" s="94" t="s">
        <v>775</v>
      </c>
      <c r="E1527" s="94">
        <v>14</v>
      </c>
      <c r="F1527" s="87"/>
      <c r="G15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7" s="90"/>
      <c r="I15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7" s="91">
        <f>LOOKUP(ROW(K1527)-ROWS($K$1:$K$3),biasa1[NO])</f>
        <v>1524</v>
      </c>
      <c r="L1527" s="77" t="str">
        <f>LOOKUP(biasa2[[#This Row],[NO]],biasa1[NO],biasa1[NAMA])</f>
        <v>OP twister TF 029</v>
      </c>
      <c r="M1527" s="91">
        <f>LOOKUP(biasa2[[#This Row],[NO]],biasa1[NO],biasa1[JUMLAH])</f>
        <v>18</v>
      </c>
      <c r="N1527" s="91" t="str">
        <f>LOOKUP(biasa2[[#This Row],[NO]],biasa1[NO],biasa1[SATUAN])</f>
        <v>48 set</v>
      </c>
    </row>
    <row r="1528" spans="1:14" ht="20.100000000000001" customHeight="1">
      <c r="A1528" s="87">
        <f>IF(biasa1[[#This Row],[JUMLAH]]&gt;0,COUNT(A$3:$A1527)+1,"")</f>
        <v>1503</v>
      </c>
      <c r="B1528" s="88" t="s">
        <v>1493</v>
      </c>
      <c r="C1528" s="87">
        <f>IF(biasa1[[#This Row],[BARU]]="",biasa1[[#This Row],[JUMLAH AWAL]],biasa1[[#This Row],[BARU]])</f>
        <v>38</v>
      </c>
      <c r="D1528" s="87" t="s">
        <v>7</v>
      </c>
      <c r="E1528" s="87">
        <v>38</v>
      </c>
      <c r="F1528" s="87"/>
      <c r="G15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8" s="90"/>
      <c r="I15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8" s="91">
        <f>LOOKUP(ROW(K1528)-ROWS($K$1:$K$3),biasa1[NO])</f>
        <v>1525</v>
      </c>
      <c r="L1528" s="77" t="str">
        <f>LOOKUP(biasa2[[#This Row],[NO]],biasa1[NO],biasa1[NAMA])</f>
        <v>P Case botol bts 1063 (BLK)</v>
      </c>
      <c r="M1528" s="91">
        <f>LOOKUP(biasa2[[#This Row],[NO]],biasa1[NO],biasa1[JUMLAH])</f>
        <v>5</v>
      </c>
      <c r="N1528" s="91" t="str">
        <f>LOOKUP(biasa2[[#This Row],[NO]],biasa1[NO],biasa1[SATUAN])</f>
        <v>28 ls</v>
      </c>
    </row>
    <row r="1529" spans="1:14" ht="20.100000000000001" customHeight="1">
      <c r="A1529" s="87">
        <f>IF(biasa1[[#This Row],[JUMLAH]]&gt;0,COUNT(A$3:$A1528)+1,"")</f>
        <v>1504</v>
      </c>
      <c r="B1529" s="88" t="s">
        <v>1494</v>
      </c>
      <c r="C1529" s="87">
        <f>IF(biasa1[[#This Row],[BARU]]="",biasa1[[#This Row],[JUMLAH AWAL]],biasa1[[#This Row],[BARU]])</f>
        <v>71</v>
      </c>
      <c r="D1529" s="87" t="s">
        <v>7</v>
      </c>
      <c r="E1529" s="87">
        <v>71</v>
      </c>
      <c r="F1529" s="87"/>
      <c r="G15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9" s="90"/>
      <c r="I15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9" s="91">
        <f>LOOKUP(ROW(K1529)-ROWS($K$1:$K$3),biasa1[NO])</f>
        <v>1526</v>
      </c>
      <c r="L1529" s="77" t="str">
        <f>LOOKUP(biasa2[[#This Row],[NO]],biasa1[NO],biasa1[NAMA])</f>
        <v>P Case Karton KK 208 D</v>
      </c>
      <c r="M1529" s="91">
        <f>LOOKUP(biasa2[[#This Row],[NO]],biasa1[NO],biasa1[JUMLAH])</f>
        <v>13</v>
      </c>
      <c r="N1529" s="91" t="str">
        <f>LOOKUP(biasa2[[#This Row],[NO]],biasa1[NO],biasa1[SATUAN])</f>
        <v>100 pc</v>
      </c>
    </row>
    <row r="1530" spans="1:14" ht="20.100000000000001" customHeight="1">
      <c r="A1530" s="87">
        <f>IF(biasa1[[#This Row],[JUMLAH]]&gt;0,COUNT(A$3:$A1529)+1,"")</f>
        <v>1505</v>
      </c>
      <c r="B1530" s="88" t="s">
        <v>1495</v>
      </c>
      <c r="C1530" s="87">
        <f>IF(biasa1[[#This Row],[BARU]]="",biasa1[[#This Row],[JUMLAH AWAL]],biasa1[[#This Row],[BARU]])</f>
        <v>30</v>
      </c>
      <c r="D1530" s="87">
        <v>72</v>
      </c>
      <c r="E1530" s="87">
        <v>30</v>
      </c>
      <c r="F1530" s="87"/>
      <c r="G15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0" s="90"/>
      <c r="I15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0" s="91">
        <f>LOOKUP(ROW(K1530)-ROWS($K$1:$K$3),biasa1[NO])</f>
        <v>1527</v>
      </c>
      <c r="L1530" s="77" t="str">
        <f>LOOKUP(biasa2[[#This Row],[NO]],biasa1[NO],biasa1[NAMA])</f>
        <v>P Case Kayagi 1160/ 6159</v>
      </c>
      <c r="M1530" s="91">
        <f>LOOKUP(biasa2[[#This Row],[NO]],biasa1[NO],biasa1[JUMLAH])</f>
        <v>2</v>
      </c>
      <c r="N1530" s="91" t="str">
        <f>LOOKUP(biasa2[[#This Row],[NO]],biasa1[NO],biasa1[SATUAN])</f>
        <v>12 ls</v>
      </c>
    </row>
    <row r="1531" spans="1:14" ht="20.100000000000001" customHeight="1">
      <c r="A1531" s="87">
        <f>IF(biasa1[[#This Row],[JUMLAH]]&gt;0,COUNT(A$3:$A1530)+1,"")</f>
        <v>1506</v>
      </c>
      <c r="B1531" s="88" t="s">
        <v>1496</v>
      </c>
      <c r="C1531" s="87">
        <f>IF(biasa1[[#This Row],[BARU]]="",biasa1[[#This Row],[JUMLAH AWAL]],biasa1[[#This Row],[BARU]])</f>
        <v>1</v>
      </c>
      <c r="D1531" s="87" t="s">
        <v>126</v>
      </c>
      <c r="E1531" s="87">
        <v>1</v>
      </c>
      <c r="F1531" s="87"/>
      <c r="G15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1" s="90"/>
      <c r="I15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1" s="91">
        <f>LOOKUP(ROW(K1531)-ROWS($K$1:$K$3),biasa1[NO])</f>
        <v>1528</v>
      </c>
      <c r="L1531" s="77" t="str">
        <f>LOOKUP(biasa2[[#This Row],[NO]],biasa1[NO],biasa1[NAMA])</f>
        <v>P Case Klg 1906 mobil</v>
      </c>
      <c r="M1531" s="91">
        <f>LOOKUP(biasa2[[#This Row],[NO]],biasa1[NO],biasa1[JUMLAH])</f>
        <v>6</v>
      </c>
      <c r="N1531" s="91" t="str">
        <f>LOOKUP(biasa2[[#This Row],[NO]],biasa1[NO],biasa1[SATUAN])</f>
        <v>144 pc</v>
      </c>
    </row>
    <row r="1532" spans="1:14" ht="20.100000000000001" customHeight="1">
      <c r="A1532" s="87">
        <f>IF(biasa1[[#This Row],[JUMLAH]]&gt;0,COUNT(A$3:$A1531)+1,"")</f>
        <v>1507</v>
      </c>
      <c r="B1532" s="88" t="s">
        <v>1497</v>
      </c>
      <c r="C1532" s="87">
        <f>IF(biasa1[[#This Row],[BARU]]="",biasa1[[#This Row],[JUMLAH AWAL]],biasa1[[#This Row],[BARU]])</f>
        <v>1</v>
      </c>
      <c r="D1532" s="87">
        <v>36</v>
      </c>
      <c r="E1532" s="87">
        <v>1</v>
      </c>
      <c r="F1532" s="87"/>
      <c r="G15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2" s="90"/>
      <c r="I15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2" s="91">
        <f>LOOKUP(ROW(K1532)-ROWS($K$1:$K$3),biasa1[NO])</f>
        <v>1529</v>
      </c>
      <c r="L1532" s="77" t="str">
        <f>LOOKUP(biasa2[[#This Row],[NO]],biasa1[NO],biasa1[NAMA])</f>
        <v>P Case Klg ret 002</v>
      </c>
      <c r="M1532" s="91">
        <f>LOOKUP(biasa2[[#This Row],[NO]],biasa1[NO],biasa1[JUMLAH])</f>
        <v>1</v>
      </c>
      <c r="N1532" s="91" t="str">
        <f>LOOKUP(biasa2[[#This Row],[NO]],biasa1[NO],biasa1[SATUAN])</f>
        <v>16 ls</v>
      </c>
    </row>
    <row r="1533" spans="1:14" ht="20.100000000000001" customHeight="1">
      <c r="A1533" s="87">
        <f>IF(biasa1[[#This Row],[JUMLAH]]&gt;0,COUNT(A$3:$A1532)+1,"")</f>
        <v>1508</v>
      </c>
      <c r="B1533" s="88" t="s">
        <v>1498</v>
      </c>
      <c r="C1533" s="87">
        <f>IF(biasa1[[#This Row],[BARU]]="",biasa1[[#This Row],[JUMLAH AWAL]],biasa1[[#This Row],[BARU]])</f>
        <v>1</v>
      </c>
      <c r="D1533" s="87" t="s">
        <v>143</v>
      </c>
      <c r="E1533" s="87">
        <v>1</v>
      </c>
      <c r="F1533" s="87"/>
      <c r="G15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3" s="90"/>
      <c r="I15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3" s="91">
        <f>LOOKUP(ROW(K1533)-ROWS($K$1:$K$3),biasa1[NO])</f>
        <v>1530</v>
      </c>
      <c r="L1533" s="77" t="str">
        <f>LOOKUP(biasa2[[#This Row],[NO]],biasa1[NO],biasa1[NAMA])</f>
        <v>P Case Klg XD 9555 (GADING)</v>
      </c>
      <c r="M1533" s="91">
        <f>LOOKUP(biasa2[[#This Row],[NO]],biasa1[NO],biasa1[JUMLAH])</f>
        <v>2</v>
      </c>
      <c r="N1533" s="91" t="str">
        <f>LOOKUP(biasa2[[#This Row],[NO]],biasa1[NO],biasa1[SATUAN])</f>
        <v>12 ls</v>
      </c>
    </row>
    <row r="1534" spans="1:14" ht="20.100000000000001" customHeight="1">
      <c r="A1534" s="87">
        <f>IF(biasa1[[#This Row],[JUMLAH]]&gt;0,COUNT(A$3:$A1533)+1,"")</f>
        <v>1509</v>
      </c>
      <c r="B1534" s="88" t="s">
        <v>1499</v>
      </c>
      <c r="C1534" s="87">
        <f>IF(biasa1[[#This Row],[BARU]]="",biasa1[[#This Row],[JUMLAH AWAL]],biasa1[[#This Row],[BARU]])</f>
        <v>4</v>
      </c>
      <c r="D1534" s="87" t="s">
        <v>1500</v>
      </c>
      <c r="E1534" s="87">
        <v>4</v>
      </c>
      <c r="F1534" s="87"/>
      <c r="G15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4" s="90"/>
      <c r="I15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4" s="91">
        <f>LOOKUP(ROW(K1534)-ROWS($K$1:$K$3),biasa1[NO])</f>
        <v>1531</v>
      </c>
      <c r="L1534" s="77" t="str">
        <f>LOOKUP(biasa2[[#This Row],[NO]],biasa1[NO],biasa1[NAMA])</f>
        <v>P Case Klg XD 9555 WB</v>
      </c>
      <c r="M1534" s="91">
        <f>LOOKUP(biasa2[[#This Row],[NO]],biasa1[NO],biasa1[JUMLAH])</f>
        <v>23</v>
      </c>
      <c r="N1534" s="91" t="str">
        <f>LOOKUP(biasa2[[#This Row],[NO]],biasa1[NO],biasa1[SATUAN])</f>
        <v>72 pc</v>
      </c>
    </row>
    <row r="1535" spans="1:14" ht="20.100000000000001" customHeight="1">
      <c r="A1535" s="87">
        <f>IF(biasa1[[#This Row],[JUMLAH]]&gt;0,COUNT(A$3:$A1534)+1,"")</f>
        <v>1510</v>
      </c>
      <c r="B1535" s="88" t="s">
        <v>1501</v>
      </c>
      <c r="C1535" s="87">
        <f>IF(biasa1[[#This Row],[BARU]]="",biasa1[[#This Row],[JUMLAH AWAL]],biasa1[[#This Row],[BARU]])</f>
        <v>1</v>
      </c>
      <c r="D1535" s="87" t="s">
        <v>1502</v>
      </c>
      <c r="E1535" s="87">
        <v>1</v>
      </c>
      <c r="F1535" s="87"/>
      <c r="G15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5" s="90"/>
      <c r="I15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5" s="91">
        <f>LOOKUP(ROW(K1535)-ROWS($K$1:$K$3),biasa1[NO])</f>
        <v>1532</v>
      </c>
      <c r="L1535" s="77" t="str">
        <f>LOOKUP(biasa2[[#This Row],[NO]],biasa1[NO],biasa1[NAMA])</f>
        <v>P Case Klg XDA 3339 (GADING)</v>
      </c>
      <c r="M1535" s="91">
        <f>LOOKUP(biasa2[[#This Row],[NO]],biasa1[NO],biasa1[JUMLAH])</f>
        <v>1</v>
      </c>
      <c r="N1535" s="91" t="str">
        <f>LOOKUP(biasa2[[#This Row],[NO]],biasa1[NO],biasa1[SATUAN])</f>
        <v>12 ls</v>
      </c>
    </row>
    <row r="1536" spans="1:14" ht="20.100000000000001" customHeight="1">
      <c r="A1536" s="87">
        <f>IF(biasa1[[#This Row],[JUMLAH]]&gt;0,COUNT(A$3:$A1535)+1,"")</f>
        <v>1511</v>
      </c>
      <c r="B1536" s="88" t="s">
        <v>1503</v>
      </c>
      <c r="C1536" s="87">
        <f>IF(biasa1[[#This Row],[BARU]]="",biasa1[[#This Row],[JUMLAH AWAL]],biasa1[[#This Row],[BARU]])</f>
        <v>1</v>
      </c>
      <c r="D1536" s="87" t="s">
        <v>634</v>
      </c>
      <c r="E1536" s="87">
        <v>1</v>
      </c>
      <c r="F1536" s="87"/>
      <c r="G15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6" s="90"/>
      <c r="I15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6" s="91">
        <f>LOOKUP(ROW(K1536)-ROWS($K$1:$K$3),biasa1[NO])</f>
        <v>1533</v>
      </c>
      <c r="L1536" s="77" t="str">
        <f>LOOKUP(biasa2[[#This Row],[NO]],biasa1[NO],biasa1[NAMA])</f>
        <v>P Case KM 3115</v>
      </c>
      <c r="M1536" s="91">
        <f>LOOKUP(biasa2[[#This Row],[NO]],biasa1[NO],biasa1[JUMLAH])</f>
        <v>1</v>
      </c>
      <c r="N1536" s="91">
        <f>LOOKUP(biasa2[[#This Row],[NO]],biasa1[NO],biasa1[SATUAN])</f>
        <v>0</v>
      </c>
    </row>
    <row r="1537" spans="1:14" ht="20.100000000000001" customHeight="1">
      <c r="A1537" s="87">
        <f>IF(biasa1[[#This Row],[JUMLAH]]&gt;0,COUNT(A$3:$A1536)+1,"")</f>
        <v>1512</v>
      </c>
      <c r="B1537" s="88" t="s">
        <v>1504</v>
      </c>
      <c r="C1537" s="87">
        <f>IF(biasa1[[#This Row],[BARU]]="",biasa1[[#This Row],[JUMLAH AWAL]],biasa1[[#This Row],[BARU]])</f>
        <v>19</v>
      </c>
      <c r="D1537" s="87" t="s">
        <v>1505</v>
      </c>
      <c r="E1537" s="87">
        <v>19</v>
      </c>
      <c r="F1537" s="87"/>
      <c r="G15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7" s="90"/>
      <c r="I15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7" s="91">
        <f>LOOKUP(ROW(K1537)-ROWS($K$1:$K$3),biasa1[NO])</f>
        <v>1534</v>
      </c>
      <c r="L1537" s="77" t="str">
        <f>LOOKUP(biasa2[[#This Row],[NO]],biasa1[NO],biasa1[NAMA])</f>
        <v>P Case KRT 2203 2 susun metallik</v>
      </c>
      <c r="M1537" s="91">
        <f>LOOKUP(biasa2[[#This Row],[NO]],biasa1[NO],biasa1[JUMLAH])</f>
        <v>20</v>
      </c>
      <c r="N1537" s="91" t="str">
        <f>LOOKUP(biasa2[[#This Row],[NO]],biasa1[NO],biasa1[SATUAN])</f>
        <v>120 pc</v>
      </c>
    </row>
    <row r="1538" spans="1:14" ht="20.100000000000001" customHeight="1">
      <c r="A1538" s="87">
        <f>IF(biasa1[[#This Row],[JUMLAH]]&gt;0,COUNT(A$3:$A1537)+1,"")</f>
        <v>1513</v>
      </c>
      <c r="B1538" s="88" t="s">
        <v>1506</v>
      </c>
      <c r="C1538" s="87">
        <f>IF(biasa1[[#This Row],[BARU]]="",biasa1[[#This Row],[JUMLAH AWAL]],biasa1[[#This Row],[BARU]])</f>
        <v>1</v>
      </c>
      <c r="D1538" s="87" t="s">
        <v>1507</v>
      </c>
      <c r="E1538" s="87">
        <v>1</v>
      </c>
      <c r="F1538" s="87"/>
      <c r="G15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8" s="90"/>
      <c r="I15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8" s="91">
        <f>LOOKUP(ROW(K1538)-ROWS($K$1:$K$3),biasa1[NO])</f>
        <v>1535</v>
      </c>
      <c r="L1538" s="77" t="str">
        <f>LOOKUP(biasa2[[#This Row],[NO]],biasa1[NO],biasa1[NAMA])</f>
        <v>P case magnit 35128</v>
      </c>
      <c r="M1538" s="91">
        <f>LOOKUP(biasa2[[#This Row],[NO]],biasa1[NO],biasa1[JUMLAH])</f>
        <v>5</v>
      </c>
      <c r="N1538" s="91" t="str">
        <f>LOOKUP(biasa2[[#This Row],[NO]],biasa1[NO],biasa1[SATUAN])</f>
        <v>96 pc</v>
      </c>
    </row>
    <row r="1539" spans="1:14" ht="20.100000000000001" customHeight="1">
      <c r="A1539" s="87">
        <f>IF(biasa1[[#This Row],[JUMLAH]]&gt;0,COUNT(A$3:$A1538)+1,"")</f>
        <v>1514</v>
      </c>
      <c r="B1539" s="88" t="s">
        <v>1508</v>
      </c>
      <c r="C1539" s="87">
        <f>IF(biasa1[[#This Row],[BARU]]="",biasa1[[#This Row],[JUMLAH AWAL]],biasa1[[#This Row],[BARU]])</f>
        <v>5</v>
      </c>
      <c r="D1539" s="87" t="s">
        <v>1322</v>
      </c>
      <c r="E1539" s="87">
        <v>5</v>
      </c>
      <c r="F1539" s="87"/>
      <c r="G15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9" s="90"/>
      <c r="I15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9" s="91">
        <f>LOOKUP(ROW(K1539)-ROWS($K$1:$K$3),biasa1[NO])</f>
        <v>1536</v>
      </c>
      <c r="L1539" s="77" t="str">
        <f>LOOKUP(biasa2[[#This Row],[NO]],biasa1[NO],biasa1[NAMA])</f>
        <v>P case magnit 35128 L</v>
      </c>
      <c r="M1539" s="91">
        <f>LOOKUP(biasa2[[#This Row],[NO]],biasa1[NO],biasa1[JUMLAH])</f>
        <v>1</v>
      </c>
      <c r="N1539" s="91" t="str">
        <f>LOOKUP(biasa2[[#This Row],[NO]],biasa1[NO],biasa1[SATUAN])</f>
        <v>88 pc</v>
      </c>
    </row>
    <row r="1540" spans="1:14" ht="20.100000000000001" customHeight="1">
      <c r="A1540" s="87">
        <f>IF(biasa1[[#This Row],[JUMLAH]]&gt;0,COUNT(A$3:$A1539)+1,"")</f>
        <v>1515</v>
      </c>
      <c r="B1540" s="88" t="s">
        <v>1509</v>
      </c>
      <c r="C1540" s="87">
        <f>IF(biasa1[[#This Row],[BARU]]="",biasa1[[#This Row],[JUMLAH AWAL]],biasa1[[#This Row],[BARU]])</f>
        <v>3</v>
      </c>
      <c r="D1540" s="87" t="s">
        <v>126</v>
      </c>
      <c r="E1540" s="87">
        <v>3</v>
      </c>
      <c r="F1540" s="87"/>
      <c r="G15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0" s="90"/>
      <c r="I15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0" s="91">
        <f>LOOKUP(ROW(K1540)-ROWS($K$1:$K$3),biasa1[NO])</f>
        <v>1537</v>
      </c>
      <c r="L1540" s="77" t="str">
        <f>LOOKUP(biasa2[[#This Row],[NO]],biasa1[NO],biasa1[NAMA])</f>
        <v>P case magnit 35139</v>
      </c>
      <c r="M1540" s="91">
        <f>LOOKUP(biasa2[[#This Row],[NO]],biasa1[NO],biasa1[JUMLAH])</f>
        <v>33</v>
      </c>
      <c r="N1540" s="91" t="str">
        <f>LOOKUP(biasa2[[#This Row],[NO]],biasa1[NO],biasa1[SATUAN])</f>
        <v>96 pc</v>
      </c>
    </row>
    <row r="1541" spans="1:14" ht="20.100000000000001" customHeight="1">
      <c r="A1541" s="87">
        <f>IF(biasa1[[#This Row],[JUMLAH]]&gt;0,COUNT(A$3:$A1540)+1,"")</f>
        <v>1516</v>
      </c>
      <c r="B1541" s="88" t="s">
        <v>1510</v>
      </c>
      <c r="C1541" s="87">
        <f>IF(biasa1[[#This Row],[BARU]]="",biasa1[[#This Row],[JUMLAH AWAL]],biasa1[[#This Row],[BARU]])</f>
        <v>2</v>
      </c>
      <c r="D1541" s="87" t="s">
        <v>126</v>
      </c>
      <c r="E1541" s="87">
        <v>2</v>
      </c>
      <c r="F1541" s="87"/>
      <c r="G15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1" s="90"/>
      <c r="I15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1" s="91">
        <f>LOOKUP(ROW(K1541)-ROWS($K$1:$K$3),biasa1[NO])</f>
        <v>1538</v>
      </c>
      <c r="L1541" s="77" t="str">
        <f>LOOKUP(biasa2[[#This Row],[NO]],biasa1[NO],biasa1[NAMA])</f>
        <v>P case magnit 3514-17</v>
      </c>
      <c r="M1541" s="91">
        <f>LOOKUP(biasa2[[#This Row],[NO]],biasa1[NO],biasa1[JUMLAH])</f>
        <v>10</v>
      </c>
      <c r="N1541" s="91" t="str">
        <f>LOOKUP(biasa2[[#This Row],[NO]],biasa1[NO],biasa1[SATUAN])</f>
        <v>96 pc</v>
      </c>
    </row>
    <row r="1542" spans="1:14" ht="20.100000000000001" customHeight="1">
      <c r="A1542" s="87">
        <f>IF(biasa1[[#This Row],[JUMLAH]]&gt;0,COUNT(A$3:$A1541)+1,"")</f>
        <v>1517</v>
      </c>
      <c r="B1542" s="88" t="s">
        <v>1511</v>
      </c>
      <c r="C1542" s="87">
        <f>IF(biasa1[[#This Row],[BARU]]="",biasa1[[#This Row],[JUMLAH AWAL]],biasa1[[#This Row],[BARU]])</f>
        <v>3</v>
      </c>
      <c r="D1542" s="87" t="s">
        <v>192</v>
      </c>
      <c r="E1542" s="87">
        <v>3</v>
      </c>
      <c r="F1542" s="87"/>
      <c r="G15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2" s="90"/>
      <c r="I15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2" s="91">
        <f>LOOKUP(ROW(K1542)-ROWS($K$1:$K$3),biasa1[NO])</f>
        <v>1539</v>
      </c>
      <c r="L1542" s="77" t="str">
        <f>LOOKUP(biasa2[[#This Row],[NO]],biasa1[NO],biasa1[NAMA])</f>
        <v>P case magnit 3549-18</v>
      </c>
      <c r="M1542" s="91">
        <f>LOOKUP(biasa2[[#This Row],[NO]],biasa1[NO],biasa1[JUMLAH])</f>
        <v>16</v>
      </c>
      <c r="N1542" s="91" t="str">
        <f>LOOKUP(biasa2[[#This Row],[NO]],biasa1[NO],biasa1[SATUAN])</f>
        <v>96 pc</v>
      </c>
    </row>
    <row r="1543" spans="1:14" ht="20.100000000000001" customHeight="1">
      <c r="A1543" s="87">
        <f>IF(biasa1[[#This Row],[JUMLAH]]&gt;0,COUNT(A$3:$A1542)+1,"")</f>
        <v>1518</v>
      </c>
      <c r="B1543" s="88" t="s">
        <v>2750</v>
      </c>
      <c r="C1543" s="87">
        <f>IF(biasa1[[#This Row],[BARU]]="",biasa1[[#This Row],[JUMLAH AWAL]],biasa1[[#This Row],[BARU]])</f>
        <v>8</v>
      </c>
      <c r="D1543" s="87" t="s">
        <v>192</v>
      </c>
      <c r="E1543" s="87">
        <v>8</v>
      </c>
      <c r="F1543" s="87"/>
      <c r="G15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3" s="90"/>
      <c r="I15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3" s="91">
        <f>LOOKUP(ROW(K1543)-ROWS($K$1:$K$3),biasa1[NO])</f>
        <v>1540</v>
      </c>
      <c r="L1543" s="77" t="str">
        <f>LOOKUP(biasa2[[#This Row],[NO]],biasa1[NO],biasa1[NAMA])</f>
        <v>P case magnit 3569-19</v>
      </c>
      <c r="M1543" s="91">
        <f>LOOKUP(biasa2[[#This Row],[NO]],biasa1[NO],biasa1[JUMLAH])</f>
        <v>8</v>
      </c>
      <c r="N1543" s="91" t="str">
        <f>LOOKUP(biasa2[[#This Row],[NO]],biasa1[NO],biasa1[SATUAN])</f>
        <v>96 pc</v>
      </c>
    </row>
    <row r="1544" spans="1:14" ht="20.100000000000001" customHeight="1">
      <c r="A1544" s="87">
        <f>IF(biasa1[[#This Row],[JUMLAH]]&gt;0,COUNT(A$3:$A1543)+1,"")</f>
        <v>1519</v>
      </c>
      <c r="B1544" s="88" t="s">
        <v>2751</v>
      </c>
      <c r="C1544" s="87">
        <f>IF(biasa1[[#This Row],[BARU]]="",biasa1[[#This Row],[JUMLAH AWAL]],biasa1[[#This Row],[BARU]])</f>
        <v>20</v>
      </c>
      <c r="D1544" s="87">
        <v>72</v>
      </c>
      <c r="E1544" s="87">
        <v>20</v>
      </c>
      <c r="F1544" s="87"/>
      <c r="G15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4" s="90"/>
      <c r="I15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4" s="91">
        <f>LOOKUP(ROW(K1544)-ROWS($K$1:$K$3),biasa1[NO])</f>
        <v>1541</v>
      </c>
      <c r="L1544" s="77" t="str">
        <f>LOOKUP(biasa2[[#This Row],[NO]],biasa1[NO],biasa1[NAMA])</f>
        <v>P Case Magnit call MC 6807 cewek (2)</v>
      </c>
      <c r="M1544" s="91">
        <f>LOOKUP(biasa2[[#This Row],[NO]],biasa1[NO],biasa1[JUMLAH])</f>
        <v>2</v>
      </c>
      <c r="N1544" s="91" t="str">
        <f>LOOKUP(biasa2[[#This Row],[NO]],biasa1[NO],biasa1[SATUAN])</f>
        <v>144 pc</v>
      </c>
    </row>
    <row r="1545" spans="1:14" ht="20.100000000000001" customHeight="1">
      <c r="A1545" s="87">
        <f>IF(biasa1[[#This Row],[JUMLAH]]&gt;0,COUNT(A$3:$A1544)+1,"")</f>
        <v>1520</v>
      </c>
      <c r="B1545" s="88" t="s">
        <v>2752</v>
      </c>
      <c r="C1545" s="87">
        <f>IF(biasa1[[#This Row],[BARU]]="",biasa1[[#This Row],[JUMLAH AWAL]],biasa1[[#This Row],[BARU]])</f>
        <v>5</v>
      </c>
      <c r="D1545" s="87" t="s">
        <v>5</v>
      </c>
      <c r="E1545" s="87">
        <v>5</v>
      </c>
      <c r="F1545" s="87"/>
      <c r="G15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5" s="90"/>
      <c r="I15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5" s="91">
        <f>LOOKUP(ROW(K1545)-ROWS($K$1:$K$3),biasa1[NO])</f>
        <v>1542</v>
      </c>
      <c r="L1545" s="77" t="str">
        <f>LOOKUP(biasa2[[#This Row],[NO]],biasa1[NO],biasa1[NAMA])</f>
        <v>P Case Magnit call MC 7121 ATAS (7)/ BLK (46)</v>
      </c>
      <c r="M1545" s="91">
        <f>LOOKUP(biasa2[[#This Row],[NO]],biasa1[NO],biasa1[JUMLAH])</f>
        <v>53</v>
      </c>
      <c r="N1545" s="91" t="str">
        <f>LOOKUP(biasa2[[#This Row],[NO]],biasa1[NO],biasa1[SATUAN])</f>
        <v>96 pc</v>
      </c>
    </row>
    <row r="1546" spans="1:14" ht="20.100000000000001" customHeight="1">
      <c r="A1546" s="87">
        <f>IF(biasa1[[#This Row],[JUMLAH]]&gt;0,COUNT(A$3:$A1545)+1,"")</f>
        <v>1521</v>
      </c>
      <c r="B1546" s="88" t="s">
        <v>1512</v>
      </c>
      <c r="C1546" s="87">
        <f>IF(biasa1[[#This Row],[BARU]]="",biasa1[[#This Row],[JUMLAH AWAL]],biasa1[[#This Row],[BARU]])</f>
        <v>1</v>
      </c>
      <c r="D1546" s="87" t="s">
        <v>1513</v>
      </c>
      <c r="E1546" s="87">
        <v>1</v>
      </c>
      <c r="F1546" s="87"/>
      <c r="G15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6" s="90"/>
      <c r="I15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6" s="91">
        <f>LOOKUP(ROW(K1546)-ROWS($K$1:$K$3),biasa1[NO])</f>
        <v>1543</v>
      </c>
      <c r="L1546" s="77" t="str">
        <f>LOOKUP(biasa2[[#This Row],[NO]],biasa1[NO],biasa1[NAMA])</f>
        <v>P Case Magnit MC 8090</v>
      </c>
      <c r="M1546" s="91">
        <f>LOOKUP(biasa2[[#This Row],[NO]],biasa1[NO],biasa1[JUMLAH])</f>
        <v>1</v>
      </c>
      <c r="N1546" s="91" t="str">
        <f>LOOKUP(biasa2[[#This Row],[NO]],biasa1[NO],biasa1[SATUAN])</f>
        <v>144 pc</v>
      </c>
    </row>
    <row r="1547" spans="1:14" ht="20.100000000000001" customHeight="1">
      <c r="A1547" s="87">
        <f>IF(biasa1[[#This Row],[JUMLAH]]&gt;0,COUNT(A$3:$A1546)+1,"")</f>
        <v>1522</v>
      </c>
      <c r="B1547" s="88" t="s">
        <v>1514</v>
      </c>
      <c r="C1547" s="87">
        <f>IF(biasa1[[#This Row],[BARU]]="",biasa1[[#This Row],[JUMLAH AWAL]],biasa1[[#This Row],[BARU]])</f>
        <v>39</v>
      </c>
      <c r="D1547" s="87" t="s">
        <v>624</v>
      </c>
      <c r="E1547" s="87">
        <v>39</v>
      </c>
      <c r="F1547" s="87"/>
      <c r="G15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7" s="90"/>
      <c r="I15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7" s="91">
        <f>LOOKUP(ROW(K1547)-ROWS($K$1:$K$3),biasa1[NO])</f>
        <v>1544</v>
      </c>
      <c r="L1547" s="77" t="str">
        <f>LOOKUP(biasa2[[#This Row],[NO]],biasa1[NO],biasa1[NAMA])</f>
        <v>P Case oval BTS 1067 (BLK)</v>
      </c>
      <c r="M1547" s="91">
        <f>LOOKUP(biasa2[[#This Row],[NO]],biasa1[NO],biasa1[JUMLAH])</f>
        <v>3</v>
      </c>
      <c r="N1547" s="91" t="str">
        <f>LOOKUP(biasa2[[#This Row],[NO]],biasa1[NO],biasa1[SATUAN])</f>
        <v>26 ls</v>
      </c>
    </row>
    <row r="1548" spans="1:14" ht="20.100000000000001" customHeight="1">
      <c r="A1548" s="87">
        <f>IF(biasa1[[#This Row],[JUMLAH]]&gt;0,COUNT(A$3:$A1547)+1,"")</f>
        <v>1523</v>
      </c>
      <c r="B1548" s="88" t="s">
        <v>1515</v>
      </c>
      <c r="C1548" s="87">
        <f>IF(biasa1[[#This Row],[BARU]]="",biasa1[[#This Row],[JUMLAH AWAL]],biasa1[[#This Row],[BARU]])</f>
        <v>5</v>
      </c>
      <c r="D1548" s="87" t="s">
        <v>4</v>
      </c>
      <c r="E1548" s="87">
        <v>5</v>
      </c>
      <c r="F1548" s="87"/>
      <c r="G15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8" s="90"/>
      <c r="I15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8" s="91">
        <f>LOOKUP(ROW(K1548)-ROWS($K$1:$K$3),biasa1[NO])</f>
        <v>1545</v>
      </c>
      <c r="L1548" s="77" t="str">
        <f>LOOKUP(biasa2[[#This Row],[NO]],biasa1[NO],biasa1[NAMA])</f>
        <v>P Case plst PC 206 Sorok</v>
      </c>
      <c r="M1548" s="91">
        <f>LOOKUP(biasa2[[#This Row],[NO]],biasa1[NO],biasa1[JUMLAH])</f>
        <v>1</v>
      </c>
      <c r="N1548" s="91" t="str">
        <f>LOOKUP(biasa2[[#This Row],[NO]],biasa1[NO],biasa1[SATUAN])</f>
        <v>24 ls</v>
      </c>
    </row>
    <row r="1549" spans="1:14" ht="20.100000000000001" customHeight="1">
      <c r="A1549" s="87">
        <f>IF(biasa1[[#This Row],[JUMLAH]]&gt;0,COUNT(A$3:$A1548)+1,"")</f>
        <v>1524</v>
      </c>
      <c r="B1549" s="88" t="s">
        <v>1516</v>
      </c>
      <c r="C1549" s="87">
        <f>IF(biasa1[[#This Row],[BARU]]="",biasa1[[#This Row],[JUMLAH AWAL]],biasa1[[#This Row],[BARU]])</f>
        <v>18</v>
      </c>
      <c r="D1549" s="87" t="s">
        <v>1517</v>
      </c>
      <c r="E1549" s="87">
        <v>18</v>
      </c>
      <c r="F1549" s="87"/>
      <c r="G15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9" s="90"/>
      <c r="I15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9" s="91">
        <f>LOOKUP(ROW(K1549)-ROWS($K$1:$K$3),biasa1[NO])</f>
        <v>1546</v>
      </c>
      <c r="L1549" s="77" t="str">
        <f>LOOKUP(biasa2[[#This Row],[NO]],biasa1[NO],biasa1[NAMA])</f>
        <v>P Case rest 8833</v>
      </c>
      <c r="M1549" s="91">
        <f>LOOKUP(biasa2[[#This Row],[NO]],biasa1[NO],biasa1[JUMLAH])</f>
        <v>1</v>
      </c>
      <c r="N1549" s="91">
        <f>LOOKUP(biasa2[[#This Row],[NO]],biasa1[NO],biasa1[SATUAN])</f>
        <v>0</v>
      </c>
    </row>
    <row r="1550" spans="1:14" ht="20.100000000000001" customHeight="1">
      <c r="A1550" s="87">
        <f>IF(biasa1[[#This Row],[JUMLAH]]&gt;0,COUNT(A$3:$A1549)+1,"")</f>
        <v>1525</v>
      </c>
      <c r="B1550" s="88" t="s">
        <v>1518</v>
      </c>
      <c r="C1550" s="87">
        <f>IF(biasa1[[#This Row],[BARU]]="",biasa1[[#This Row],[JUMLAH AWAL]],biasa1[[#This Row],[BARU]])</f>
        <v>5</v>
      </c>
      <c r="D1550" s="87" t="s">
        <v>1519</v>
      </c>
      <c r="E1550" s="87">
        <v>5</v>
      </c>
      <c r="F1550" s="87"/>
      <c r="G15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0" s="90"/>
      <c r="I15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0" s="91">
        <f>LOOKUP(ROW(K1550)-ROWS($K$1:$K$3),biasa1[NO])</f>
        <v>1547</v>
      </c>
      <c r="L1550" s="77" t="str">
        <f>LOOKUP(biasa2[[#This Row],[NO]],biasa1[NO],biasa1[NAMA])</f>
        <v>P Case rest 8906</v>
      </c>
      <c r="M1550" s="91">
        <f>LOOKUP(biasa2[[#This Row],[NO]],biasa1[NO],biasa1[JUMLAH])</f>
        <v>1</v>
      </c>
      <c r="N1550" s="91">
        <f>LOOKUP(biasa2[[#This Row],[NO]],biasa1[NO],biasa1[SATUAN])</f>
        <v>0</v>
      </c>
    </row>
    <row r="1551" spans="1:14" ht="20.100000000000001" customHeight="1">
      <c r="A1551" s="87">
        <f>IF(biasa1[[#This Row],[JUMLAH]]&gt;0,COUNT(A$3:$A1550)+1,"")</f>
        <v>1526</v>
      </c>
      <c r="B1551" s="88" t="s">
        <v>1520</v>
      </c>
      <c r="C1551" s="87">
        <f>IF(biasa1[[#This Row],[BARU]]="",biasa1[[#This Row],[JUMLAH AWAL]],biasa1[[#This Row],[BARU]])</f>
        <v>13</v>
      </c>
      <c r="D1551" s="87" t="s">
        <v>748</v>
      </c>
      <c r="E1551" s="87">
        <v>13</v>
      </c>
      <c r="F1551" s="87"/>
      <c r="G15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1" s="90"/>
      <c r="I15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1" s="91">
        <f>LOOKUP(ROW(K1551)-ROWS($K$1:$K$3),biasa1[NO])</f>
        <v>1548</v>
      </c>
      <c r="L1551" s="77" t="str">
        <f>LOOKUP(biasa2[[#This Row],[NO]],biasa1[NO],biasa1[NAMA])</f>
        <v>P Case rest BD 762</v>
      </c>
      <c r="M1551" s="91">
        <f>LOOKUP(biasa2[[#This Row],[NO]],biasa1[NO],biasa1[JUMLAH])</f>
        <v>4</v>
      </c>
      <c r="N1551" s="91" t="str">
        <f>LOOKUP(biasa2[[#This Row],[NO]],biasa1[NO],biasa1[SATUAN])</f>
        <v>300 pc</v>
      </c>
    </row>
    <row r="1552" spans="1:14" ht="20.100000000000001" customHeight="1">
      <c r="A1552" s="87">
        <f>IF(biasa1[[#This Row],[JUMLAH]]&gt;0,COUNT(A$3:$A1551)+1,"")</f>
        <v>1527</v>
      </c>
      <c r="B1552" s="88" t="s">
        <v>1521</v>
      </c>
      <c r="C1552" s="87">
        <f>IF(biasa1[[#This Row],[BARU]]="",biasa1[[#This Row],[JUMLAH AWAL]],biasa1[[#This Row],[BARU]])</f>
        <v>2</v>
      </c>
      <c r="D1552" s="87" t="s">
        <v>634</v>
      </c>
      <c r="E1552" s="87">
        <v>2</v>
      </c>
      <c r="F1552" s="87"/>
      <c r="G15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2" s="90"/>
      <c r="I15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2" s="91">
        <f>LOOKUP(ROW(K1552)-ROWS($K$1:$K$3),biasa1[NO])</f>
        <v>1549</v>
      </c>
      <c r="L1552" s="77" t="str">
        <f>LOOKUP(biasa2[[#This Row],[NO]],biasa1[NO],biasa1[NAMA])</f>
        <v>P Case rest BD 772</v>
      </c>
      <c r="M1552" s="91">
        <f>LOOKUP(biasa2[[#This Row],[NO]],biasa1[NO],biasa1[JUMLAH])</f>
        <v>1</v>
      </c>
      <c r="N1552" s="91" t="str">
        <f>LOOKUP(biasa2[[#This Row],[NO]],biasa1[NO],biasa1[SATUAN])</f>
        <v>300 pc</v>
      </c>
    </row>
    <row r="1553" spans="1:14" ht="20.100000000000001" customHeight="1">
      <c r="A1553" s="87">
        <f>IF(biasa1[[#This Row],[JUMLAH]]&gt;0,COUNT(A$3:$A1552)+1,"")</f>
        <v>1528</v>
      </c>
      <c r="B1553" s="88" t="s">
        <v>1522</v>
      </c>
      <c r="C1553" s="87">
        <f>IF(biasa1[[#This Row],[BARU]]="",biasa1[[#This Row],[JUMLAH AWAL]],biasa1[[#This Row],[BARU]])</f>
        <v>6</v>
      </c>
      <c r="D1553" s="87" t="s">
        <v>192</v>
      </c>
      <c r="E1553" s="87">
        <v>6</v>
      </c>
      <c r="F1553" s="87"/>
      <c r="G15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3" s="90"/>
      <c r="I15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3" s="91">
        <f>LOOKUP(ROW(K1553)-ROWS($K$1:$K$3),biasa1[NO])</f>
        <v>1550</v>
      </c>
      <c r="L1553" s="77" t="str">
        <f>LOOKUP(biasa2[[#This Row],[NO]],biasa1[NO],biasa1[NAMA])</f>
        <v>Palet brush 2801</v>
      </c>
      <c r="M1553" s="91">
        <f>LOOKUP(biasa2[[#This Row],[NO]],biasa1[NO],biasa1[JUMLAH])</f>
        <v>1</v>
      </c>
      <c r="N1553" s="91" t="str">
        <f>LOOKUP(biasa2[[#This Row],[NO]],biasa1[NO],biasa1[SATUAN])</f>
        <v>600 set</v>
      </c>
    </row>
    <row r="1554" spans="1:14" ht="20.100000000000001" customHeight="1">
      <c r="A1554" s="87">
        <f>IF(biasa1[[#This Row],[JUMLAH]]&gt;0,COUNT(A$3:$A1553)+1,"")</f>
        <v>1529</v>
      </c>
      <c r="B1554" s="88" t="s">
        <v>1523</v>
      </c>
      <c r="C1554" s="87">
        <f>IF(biasa1[[#This Row],[BARU]]="",biasa1[[#This Row],[JUMLAH AWAL]],biasa1[[#This Row],[BARU]])</f>
        <v>1</v>
      </c>
      <c r="D1554" s="87" t="s">
        <v>664</v>
      </c>
      <c r="E1554" s="87">
        <v>1</v>
      </c>
      <c r="F1554" s="87"/>
      <c r="G15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4" s="90"/>
      <c r="I15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4" s="91">
        <f>LOOKUP(ROW(K1554)-ROWS($K$1:$K$3),biasa1[NO])</f>
        <v>1551</v>
      </c>
      <c r="L1554" s="77" t="str">
        <f>LOOKUP(biasa2[[#This Row],[NO]],biasa1[NO],biasa1[NAMA])</f>
        <v>Palet Cat air 081</v>
      </c>
      <c r="M1554" s="91">
        <f>LOOKUP(biasa2[[#This Row],[NO]],biasa1[NO],biasa1[JUMLAH])</f>
        <v>5</v>
      </c>
      <c r="N1554" s="91" t="str">
        <f>LOOKUP(biasa2[[#This Row],[NO]],biasa1[NO],biasa1[SATUAN])</f>
        <v>375 ls</v>
      </c>
    </row>
    <row r="1555" spans="1:14" ht="20.100000000000001" customHeight="1">
      <c r="A1555" s="87">
        <f>IF(biasa1[[#This Row],[JUMLAH]]&gt;0,COUNT(A$3:$A1554)+1,"")</f>
        <v>1530</v>
      </c>
      <c r="B1555" s="88" t="s">
        <v>1524</v>
      </c>
      <c r="C1555" s="87">
        <f>IF(biasa1[[#This Row],[BARU]]="",biasa1[[#This Row],[JUMLAH AWAL]],biasa1[[#This Row],[BARU]])</f>
        <v>2</v>
      </c>
      <c r="D1555" s="87" t="s">
        <v>634</v>
      </c>
      <c r="E1555" s="87">
        <v>2</v>
      </c>
      <c r="F1555" s="87"/>
      <c r="G15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5" s="90"/>
      <c r="I15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5" s="91">
        <f>LOOKUP(ROW(K1555)-ROWS($K$1:$K$3),biasa1[NO])</f>
        <v>1552</v>
      </c>
      <c r="L1555" s="77" t="str">
        <f>LOOKUP(biasa2[[#This Row],[NO]],biasa1[NO],biasa1[NAMA])</f>
        <v>Palet Cat air 1019</v>
      </c>
      <c r="M1555" s="91">
        <f>LOOKUP(biasa2[[#This Row],[NO]],biasa1[NO],biasa1[JUMLAH])</f>
        <v>6</v>
      </c>
      <c r="N1555" s="91" t="str">
        <f>LOOKUP(biasa2[[#This Row],[NO]],biasa1[NO],biasa1[SATUAN])</f>
        <v>384 pc</v>
      </c>
    </row>
    <row r="1556" spans="1:14" ht="20.100000000000001" customHeight="1">
      <c r="A1556" s="87">
        <f>IF(biasa1[[#This Row],[JUMLAH]]&gt;0,COUNT(A$3:$A1555)+1,"")</f>
        <v>1531</v>
      </c>
      <c r="B1556" s="88" t="s">
        <v>1525</v>
      </c>
      <c r="C1556" s="87">
        <f>IF(biasa1[[#This Row],[BARU]]="",biasa1[[#This Row],[JUMLAH AWAL]],biasa1[[#This Row],[BARU]])</f>
        <v>23</v>
      </c>
      <c r="D1556" s="87" t="s">
        <v>4</v>
      </c>
      <c r="E1556" s="87">
        <v>23</v>
      </c>
      <c r="F1556" s="87"/>
      <c r="G15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6" s="90"/>
      <c r="I15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6" s="91">
        <f>LOOKUP(ROW(K1556)-ROWS($K$1:$K$3),biasa1[NO])</f>
        <v>1553</v>
      </c>
      <c r="L1556" s="77" t="str">
        <f>LOOKUP(biasa2[[#This Row],[NO]],biasa1[NO],biasa1[NAMA])</f>
        <v>Palet Cat air Sakura Biasa DOF</v>
      </c>
      <c r="M1556" s="91">
        <f>LOOKUP(biasa2[[#This Row],[NO]],biasa1[NO],biasa1[JUMLAH])</f>
        <v>32</v>
      </c>
      <c r="N1556" s="91" t="str">
        <f>LOOKUP(biasa2[[#This Row],[NO]],biasa1[NO],biasa1[SATUAN])</f>
        <v>84 ls</v>
      </c>
    </row>
    <row r="1557" spans="1:14" ht="20.100000000000001" customHeight="1">
      <c r="A1557" s="87">
        <f>IF(biasa1[[#This Row],[JUMLAH]]&gt;0,COUNT(A$3:$A1556)+1,"")</f>
        <v>1532</v>
      </c>
      <c r="B1557" s="88" t="s">
        <v>1526</v>
      </c>
      <c r="C1557" s="87">
        <f>IF(biasa1[[#This Row],[BARU]]="",biasa1[[#This Row],[JUMLAH AWAL]],biasa1[[#This Row],[BARU]])</f>
        <v>1</v>
      </c>
      <c r="D1557" s="87" t="s">
        <v>634</v>
      </c>
      <c r="E1557" s="87">
        <v>1</v>
      </c>
      <c r="F1557" s="87"/>
      <c r="G15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7" s="90"/>
      <c r="I15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7" s="91">
        <f>LOOKUP(ROW(K1557)-ROWS($K$1:$K$3),biasa1[NO])</f>
        <v>1554</v>
      </c>
      <c r="L1557" s="77" t="str">
        <f>LOOKUP(biasa2[[#This Row],[NO]],biasa1[NO],biasa1[NAMA])</f>
        <v>Palet Cat air Sakura Trans</v>
      </c>
      <c r="M1557" s="91">
        <f>LOOKUP(biasa2[[#This Row],[NO]],biasa1[NO],biasa1[JUMLAH])</f>
        <v>7</v>
      </c>
      <c r="N1557" s="91" t="str">
        <f>LOOKUP(biasa2[[#This Row],[NO]],biasa1[NO],biasa1[SATUAN])</f>
        <v>84 ls</v>
      </c>
    </row>
    <row r="1558" spans="1:14" ht="20.100000000000001" customHeight="1">
      <c r="A1558" s="87">
        <f>IF(biasa1[[#This Row],[JUMLAH]]&gt;0,COUNT(A$3:$A1557)+1,"")</f>
        <v>1533</v>
      </c>
      <c r="B1558" s="88" t="s">
        <v>1527</v>
      </c>
      <c r="C1558" s="87">
        <f>IF(biasa1[[#This Row],[BARU]]="",biasa1[[#This Row],[JUMLAH AWAL]],biasa1[[#This Row],[BARU]])</f>
        <v>1</v>
      </c>
      <c r="D1558" s="87"/>
      <c r="E1558" s="87">
        <v>1</v>
      </c>
      <c r="F1558" s="87"/>
      <c r="G15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8" s="90"/>
      <c r="I15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8" s="91">
        <f>LOOKUP(ROW(K1558)-ROWS($K$1:$K$3),biasa1[NO])</f>
        <v>1555</v>
      </c>
      <c r="L1558" s="77" t="str">
        <f>LOOKUP(biasa2[[#This Row],[NO]],biasa1[NO],biasa1[NAMA])</f>
        <v>Palet gambar 1010 Buah APEL</v>
      </c>
      <c r="M1558" s="91">
        <f>LOOKUP(biasa2[[#This Row],[NO]],biasa1[NO],biasa1[JUMLAH])</f>
        <v>6</v>
      </c>
      <c r="N1558" s="91" t="str">
        <f>LOOKUP(biasa2[[#This Row],[NO]],biasa1[NO],biasa1[SATUAN])</f>
        <v>40 ls</v>
      </c>
    </row>
    <row r="1559" spans="1:14" ht="20.100000000000001" customHeight="1">
      <c r="A1559" s="87" t="str">
        <f>IF(biasa1[[#This Row],[JUMLAH]]&gt;0,COUNT(A$3:$A1558)+1,"")</f>
        <v/>
      </c>
      <c r="B1559" s="88" t="s">
        <v>1528</v>
      </c>
      <c r="C1559" s="87">
        <f>IF(biasa1[[#This Row],[BARU]]="",biasa1[[#This Row],[JUMLAH AWAL]],biasa1[[#This Row],[BARU]])</f>
        <v>0</v>
      </c>
      <c r="D1559" s="87" t="s">
        <v>188</v>
      </c>
      <c r="E1559" s="87">
        <v>0</v>
      </c>
      <c r="F1559" s="87"/>
      <c r="G15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9" s="90"/>
      <c r="I15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9" s="91">
        <f>LOOKUP(ROW(K1559)-ROWS($K$1:$K$3),biasa1[NO])</f>
        <v>1556</v>
      </c>
      <c r="L1559" s="77" t="str">
        <f>LOOKUP(biasa2[[#This Row],[NO]],biasa1[NO],biasa1[NAMA])</f>
        <v>Palet gambar 1011 Kumbang</v>
      </c>
      <c r="M1559" s="91">
        <f>LOOKUP(biasa2[[#This Row],[NO]],biasa1[NO],biasa1[JUMLAH])</f>
        <v>7</v>
      </c>
      <c r="N1559" s="91" t="str">
        <f>LOOKUP(biasa2[[#This Row],[NO]],biasa1[NO],biasa1[SATUAN])</f>
        <v>48 ls</v>
      </c>
    </row>
    <row r="1560" spans="1:14" ht="20.100000000000001" customHeight="1">
      <c r="A1560" s="87">
        <f>IF(biasa1[[#This Row],[JUMLAH]]&gt;0,COUNT(A$3:$A1559)+1,"")</f>
        <v>1534</v>
      </c>
      <c r="B1560" s="88" t="s">
        <v>1529</v>
      </c>
      <c r="C1560" s="87">
        <f>IF(biasa1[[#This Row],[BARU]]="",biasa1[[#This Row],[JUMLAH AWAL]],biasa1[[#This Row],[BARU]])</f>
        <v>20</v>
      </c>
      <c r="D1560" s="87" t="s">
        <v>188</v>
      </c>
      <c r="E1560" s="87">
        <v>20</v>
      </c>
      <c r="F1560" s="87"/>
      <c r="G15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0" s="90"/>
      <c r="I15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0" s="91">
        <f>LOOKUP(ROW(K1560)-ROWS($K$1:$K$3),biasa1[NO])</f>
        <v>1557</v>
      </c>
      <c r="L1560" s="77" t="str">
        <f>LOOKUP(biasa2[[#This Row],[NO]],biasa1[NO],biasa1[NAMA])</f>
        <v>Palet gambar G5321</v>
      </c>
      <c r="M1560" s="91">
        <f>LOOKUP(biasa2[[#This Row],[NO]],biasa1[NO],biasa1[JUMLAH])</f>
        <v>3</v>
      </c>
      <c r="N1560" s="91" t="str">
        <f>LOOKUP(biasa2[[#This Row],[NO]],biasa1[NO],biasa1[SATUAN])</f>
        <v>480 pc</v>
      </c>
    </row>
    <row r="1561" spans="1:14" ht="20.100000000000001" customHeight="1">
      <c r="A1561" s="87">
        <f>IF(biasa1[[#This Row],[JUMLAH]]&gt;0,COUNT(A$3:$A1560)+1,"")</f>
        <v>1535</v>
      </c>
      <c r="B1561" s="88" t="s">
        <v>1530</v>
      </c>
      <c r="C1561" s="87">
        <f>IF(biasa1[[#This Row],[BARU]]="",biasa1[[#This Row],[JUMLAH AWAL]],biasa1[[#This Row],[BARU]])</f>
        <v>5</v>
      </c>
      <c r="D1561" s="87" t="s">
        <v>126</v>
      </c>
      <c r="E1561" s="87">
        <v>5</v>
      </c>
      <c r="F1561" s="87"/>
      <c r="G15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1" s="90"/>
      <c r="I15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1" s="91">
        <f>LOOKUP(ROW(K1561)-ROWS($K$1:$K$3),biasa1[NO])</f>
        <v>1558</v>
      </c>
      <c r="L1561" s="77" t="str">
        <f>LOOKUP(biasa2[[#This Row],[NO]],biasa1[NO],biasa1[NAMA])</f>
        <v>Palet gambar Hp 1012 kumbang</v>
      </c>
      <c r="M1561" s="91">
        <f>LOOKUP(biasa2[[#This Row],[NO]],biasa1[NO],biasa1[JUMLAH])</f>
        <v>2</v>
      </c>
      <c r="N1561" s="91" t="str">
        <f>LOOKUP(biasa2[[#This Row],[NO]],biasa1[NO],biasa1[SATUAN])</f>
        <v>576 pc</v>
      </c>
    </row>
    <row r="1562" spans="1:14" ht="20.100000000000001" customHeight="1">
      <c r="A1562" s="87">
        <f>IF(biasa1[[#This Row],[JUMLAH]]&gt;0,COUNT(A$3:$A1561)+1,"")</f>
        <v>1536</v>
      </c>
      <c r="B1562" s="88" t="s">
        <v>1531</v>
      </c>
      <c r="C1562" s="87">
        <f>IF(biasa1[[#This Row],[BARU]]="",biasa1[[#This Row],[JUMLAH AWAL]],biasa1[[#This Row],[BARU]])</f>
        <v>1</v>
      </c>
      <c r="D1562" s="87" t="s">
        <v>1451</v>
      </c>
      <c r="E1562" s="87">
        <v>1</v>
      </c>
      <c r="F1562" s="87"/>
      <c r="G15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2" s="90"/>
      <c r="I15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2" s="91">
        <f>LOOKUP(ROW(K1562)-ROWS($K$1:$K$3),biasa1[NO])</f>
        <v>1559</v>
      </c>
      <c r="L1562" s="77" t="str">
        <f>LOOKUP(biasa2[[#This Row],[NO]],biasa1[NO],biasa1[NAMA])</f>
        <v>Palet Mickey TR</v>
      </c>
      <c r="M1562" s="91">
        <f>LOOKUP(biasa2[[#This Row],[NO]],biasa1[NO],biasa1[JUMLAH])</f>
        <v>8</v>
      </c>
      <c r="N1562" s="91" t="str">
        <f>LOOKUP(biasa2[[#This Row],[NO]],biasa1[NO],biasa1[SATUAN])</f>
        <v>80 ls</v>
      </c>
    </row>
    <row r="1563" spans="1:14" ht="20.100000000000001" customHeight="1">
      <c r="A1563" s="87">
        <f>IF(biasa1[[#This Row],[JUMLAH]]&gt;0,COUNT(A$3:$A1562)+1,"")</f>
        <v>1537</v>
      </c>
      <c r="B1563" s="88" t="s">
        <v>1532</v>
      </c>
      <c r="C1563" s="87">
        <f>IF(biasa1[[#This Row],[BARU]]="",biasa1[[#This Row],[JUMLAH AWAL]],biasa1[[#This Row],[BARU]])</f>
        <v>33</v>
      </c>
      <c r="D1563" s="87" t="s">
        <v>126</v>
      </c>
      <c r="E1563" s="87">
        <v>33</v>
      </c>
      <c r="F1563" s="87"/>
      <c r="G15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3" s="90"/>
      <c r="I15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3" s="91">
        <f>LOOKUP(ROW(K1563)-ROWS($K$1:$K$3),biasa1[NO])</f>
        <v>1560</v>
      </c>
      <c r="L1563" s="77" t="str">
        <f>LOOKUP(biasa2[[#This Row],[NO]],biasa1[NO],biasa1[NAMA])</f>
        <v>Palet plastik 21,5 x 27,5/ R B9</v>
      </c>
      <c r="M1563" s="91">
        <f>LOOKUP(biasa2[[#This Row],[NO]],biasa1[NO],biasa1[JUMLAH])</f>
        <v>2</v>
      </c>
      <c r="N1563" s="91" t="str">
        <f>LOOKUP(biasa2[[#This Row],[NO]],biasa1[NO],biasa1[SATUAN])</f>
        <v>200 pc</v>
      </c>
    </row>
    <row r="1564" spans="1:14" ht="20.100000000000001" customHeight="1">
      <c r="A1564" s="87">
        <f>IF(biasa1[[#This Row],[JUMLAH]]&gt;0,COUNT(A$3:$A1563)+1,"")</f>
        <v>1538</v>
      </c>
      <c r="B1564" s="88" t="s">
        <v>1533</v>
      </c>
      <c r="C1564" s="87">
        <f>IF(biasa1[[#This Row],[BARU]]="",biasa1[[#This Row],[JUMLAH AWAL]],biasa1[[#This Row],[BARU]])</f>
        <v>10</v>
      </c>
      <c r="D1564" s="87" t="s">
        <v>126</v>
      </c>
      <c r="E1564" s="87">
        <v>10</v>
      </c>
      <c r="F1564" s="87"/>
      <c r="G15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4" s="90"/>
      <c r="I15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4" s="91">
        <f>LOOKUP(ROW(K1564)-ROWS($K$1:$K$3),biasa1[NO])</f>
        <v>1561</v>
      </c>
      <c r="L1564" s="77" t="str">
        <f>LOOKUP(biasa2[[#This Row],[NO]],biasa1[NO],biasa1[NAMA])</f>
        <v>Palet PLT 006</v>
      </c>
      <c r="M1564" s="91">
        <f>LOOKUP(biasa2[[#This Row],[NO]],biasa1[NO],biasa1[JUMLAH])</f>
        <v>4</v>
      </c>
      <c r="N1564" s="91" t="str">
        <f>LOOKUP(biasa2[[#This Row],[NO]],biasa1[NO],biasa1[SATUAN])</f>
        <v>50 ls</v>
      </c>
    </row>
    <row r="1565" spans="1:14" ht="20.100000000000001" customHeight="1">
      <c r="A1565" s="87">
        <f>IF(biasa1[[#This Row],[JUMLAH]]&gt;0,COUNT(A$3:$A1564)+1,"")</f>
        <v>1539</v>
      </c>
      <c r="B1565" s="88" t="s">
        <v>1534</v>
      </c>
      <c r="C1565" s="87">
        <f>IF(biasa1[[#This Row],[BARU]]="",biasa1[[#This Row],[JUMLAH AWAL]],biasa1[[#This Row],[BARU]])</f>
        <v>16</v>
      </c>
      <c r="D1565" s="87" t="s">
        <v>126</v>
      </c>
      <c r="E1565" s="87">
        <v>16</v>
      </c>
      <c r="F1565" s="87"/>
      <c r="G15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5" s="90"/>
      <c r="I15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5" s="91">
        <f>LOOKUP(ROW(K1565)-ROWS($K$1:$K$3),biasa1[NO])</f>
        <v>1562</v>
      </c>
      <c r="L1565" s="77" t="str">
        <f>LOOKUP(biasa2[[#This Row],[NO]],biasa1[NO],biasa1[NAMA])</f>
        <v>Palet putih UTN</v>
      </c>
      <c r="M1565" s="91">
        <f>LOOKUP(biasa2[[#This Row],[NO]],biasa1[NO],biasa1[JUMLAH])</f>
        <v>19</v>
      </c>
      <c r="N1565" s="91" t="str">
        <f>LOOKUP(biasa2[[#This Row],[NO]],biasa1[NO],biasa1[SATUAN])</f>
        <v>125 ls</v>
      </c>
    </row>
    <row r="1566" spans="1:14" ht="20.100000000000001" customHeight="1">
      <c r="A1566" s="87">
        <f>IF(biasa1[[#This Row],[JUMLAH]]&gt;0,COUNT(A$3:$A1565)+1,"")</f>
        <v>1540</v>
      </c>
      <c r="B1566" s="88" t="s">
        <v>1535</v>
      </c>
      <c r="C1566" s="87">
        <f>IF(biasa1[[#This Row],[BARU]]="",biasa1[[#This Row],[JUMLAH AWAL]],biasa1[[#This Row],[BARU]])</f>
        <v>8</v>
      </c>
      <c r="D1566" s="87" t="s">
        <v>126</v>
      </c>
      <c r="E1566" s="87">
        <v>8</v>
      </c>
      <c r="F1566" s="87"/>
      <c r="G15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6" s="90"/>
      <c r="I15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6" s="91">
        <f>LOOKUP(ROW(K1566)-ROWS($K$1:$K$3),biasa1[NO])</f>
        <v>1563</v>
      </c>
      <c r="L1566" s="77" t="str">
        <f>LOOKUP(biasa2[[#This Row],[NO]],biasa1[NO],biasa1[NAMA])</f>
        <v>Palet Sakura Nariko</v>
      </c>
      <c r="M1566" s="91">
        <f>LOOKUP(biasa2[[#This Row],[NO]],biasa1[NO],biasa1[JUMLAH])</f>
        <v>3</v>
      </c>
      <c r="N1566" s="91" t="str">
        <f>LOOKUP(biasa2[[#This Row],[NO]],biasa1[NO],biasa1[SATUAN])</f>
        <v>25 ls</v>
      </c>
    </row>
    <row r="1567" spans="1:14" ht="20.100000000000001" customHeight="1">
      <c r="A1567" s="87">
        <f>IF(biasa1[[#This Row],[JUMLAH]]&gt;0,COUNT(A$3:$A1566)+1,"")</f>
        <v>1541</v>
      </c>
      <c r="B1567" s="88" t="s">
        <v>2753</v>
      </c>
      <c r="C1567" s="87">
        <f>IF(biasa1[[#This Row],[BARU]]="",biasa1[[#This Row],[JUMLAH AWAL]],biasa1[[#This Row],[BARU]])</f>
        <v>2</v>
      </c>
      <c r="D1567" s="87" t="s">
        <v>192</v>
      </c>
      <c r="E1567" s="87">
        <v>2</v>
      </c>
      <c r="F1567" s="87"/>
      <c r="G15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7" s="90"/>
      <c r="I15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7" s="91">
        <f>LOOKUP(ROW(K1567)-ROWS($K$1:$K$3),biasa1[NO])</f>
        <v>1564</v>
      </c>
      <c r="L1567" s="77" t="str">
        <f>LOOKUP(biasa2[[#This Row],[NO]],biasa1[NO],biasa1[NAMA])</f>
        <v>Palet Super Butek</v>
      </c>
      <c r="M1567" s="91">
        <f>LOOKUP(biasa2[[#This Row],[NO]],biasa1[NO],biasa1[JUMLAH])</f>
        <v>3</v>
      </c>
      <c r="N1567" s="91" t="str">
        <f>LOOKUP(biasa2[[#This Row],[NO]],biasa1[NO],biasa1[SATUAN])</f>
        <v>120 ls</v>
      </c>
    </row>
    <row r="1568" spans="1:14" ht="20.100000000000001" customHeight="1">
      <c r="A1568" s="87">
        <f>IF(biasa1[[#This Row],[JUMLAH]]&gt;0,COUNT(A$3:$A1567)+1,"")</f>
        <v>1542</v>
      </c>
      <c r="B1568" s="88" t="s">
        <v>2754</v>
      </c>
      <c r="C1568" s="87">
        <f>IF(biasa1[[#This Row],[BARU]]="",biasa1[[#This Row],[JUMLAH AWAL]],biasa1[[#This Row],[BARU]])</f>
        <v>53</v>
      </c>
      <c r="D1568" s="87" t="s">
        <v>126</v>
      </c>
      <c r="E1568" s="87">
        <v>53</v>
      </c>
      <c r="F1568" s="87"/>
      <c r="G15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8" s="90"/>
      <c r="I15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8" s="91">
        <f>LOOKUP(ROW(K1568)-ROWS($K$1:$K$3),biasa1[NO])</f>
        <v>1565</v>
      </c>
      <c r="L1568" s="77" t="str">
        <f>LOOKUP(biasa2[[#This Row],[NO]],biasa1[NO],biasa1[NAMA])</f>
        <v>Papan W/B Besar 50x70</v>
      </c>
      <c r="M1568" s="91">
        <f>LOOKUP(biasa2[[#This Row],[NO]],biasa1[NO],biasa1[JUMLAH])</f>
        <v>1</v>
      </c>
      <c r="N1568" s="91" t="str">
        <f>LOOKUP(biasa2[[#This Row],[NO]],biasa1[NO],biasa1[SATUAN])</f>
        <v>12 pc</v>
      </c>
    </row>
    <row r="1569" spans="1:14" ht="20.100000000000001" customHeight="1">
      <c r="A1569" s="87">
        <f>IF(biasa1[[#This Row],[JUMLAH]]&gt;0,COUNT(A$3:$A1568)+1,"")</f>
        <v>1543</v>
      </c>
      <c r="B1569" s="88" t="s">
        <v>1536</v>
      </c>
      <c r="C1569" s="87">
        <f>IF(biasa1[[#This Row],[BARU]]="",biasa1[[#This Row],[JUMLAH AWAL]],biasa1[[#This Row],[BARU]])</f>
        <v>1</v>
      </c>
      <c r="D1569" s="87" t="s">
        <v>192</v>
      </c>
      <c r="E1569" s="87">
        <v>1</v>
      </c>
      <c r="F1569" s="87"/>
      <c r="G15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9" s="90"/>
      <c r="I15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9" s="91">
        <f>LOOKUP(ROW(K1569)-ROWS($K$1:$K$3),biasa1[NO])</f>
        <v>1566</v>
      </c>
      <c r="L1569" s="77" t="str">
        <f>LOOKUP(biasa2[[#This Row],[NO]],biasa1[NO],biasa1[NAMA])</f>
        <v>Paper Clip V Tec kecil VT 001</v>
      </c>
      <c r="M1569" s="91">
        <f>LOOKUP(biasa2[[#This Row],[NO]],biasa1[NO],biasa1[JUMLAH])</f>
        <v>2</v>
      </c>
      <c r="N1569" s="91">
        <f>LOOKUP(biasa2[[#This Row],[NO]],biasa1[NO],biasa1[SATUAN])</f>
        <v>288</v>
      </c>
    </row>
    <row r="1570" spans="1:14" ht="20.100000000000001" customHeight="1">
      <c r="A1570" s="87">
        <f>IF(biasa1[[#This Row],[JUMLAH]]&gt;0,COUNT(A$3:$A1569)+1,"")</f>
        <v>1544</v>
      </c>
      <c r="B1570" s="88" t="s">
        <v>1537</v>
      </c>
      <c r="C1570" s="87">
        <f>IF(biasa1[[#This Row],[BARU]]="",biasa1[[#This Row],[JUMLAH AWAL]],biasa1[[#This Row],[BARU]])</f>
        <v>3</v>
      </c>
      <c r="D1570" s="87" t="s">
        <v>1538</v>
      </c>
      <c r="E1570" s="87">
        <v>3</v>
      </c>
      <c r="F1570" s="87"/>
      <c r="G15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0" s="90"/>
      <c r="I15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0" s="91">
        <f>LOOKUP(ROW(K1570)-ROWS($K$1:$K$3),biasa1[NO])</f>
        <v>1567</v>
      </c>
      <c r="L1570" s="77" t="str">
        <f>LOOKUP(biasa2[[#This Row],[NO]],biasa1[NO],biasa1[NAMA])</f>
        <v>Paper Clip warna kecil 28 (733)</v>
      </c>
      <c r="M1570" s="91">
        <f>LOOKUP(biasa2[[#This Row],[NO]],biasa1[NO],biasa1[JUMLAH])</f>
        <v>4</v>
      </c>
      <c r="N1570" s="91" t="str">
        <f>LOOKUP(biasa2[[#This Row],[NO]],biasa1[NO],biasa1[SATUAN])</f>
        <v>1000 pc</v>
      </c>
    </row>
    <row r="1571" spans="1:14" ht="20.100000000000001" customHeight="1">
      <c r="A1571" s="87">
        <f>IF(biasa1[[#This Row],[JUMLAH]]&gt;0,COUNT(A$3:$A1570)+1,"")</f>
        <v>1545</v>
      </c>
      <c r="B1571" s="88" t="s">
        <v>1539</v>
      </c>
      <c r="C1571" s="87">
        <f>IF(biasa1[[#This Row],[BARU]]="",biasa1[[#This Row],[JUMLAH AWAL]],biasa1[[#This Row],[BARU]])</f>
        <v>1</v>
      </c>
      <c r="D1571" s="87" t="s">
        <v>3</v>
      </c>
      <c r="E1571" s="87">
        <v>1</v>
      </c>
      <c r="F1571" s="87"/>
      <c r="G15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1" s="90"/>
      <c r="I15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1" s="91">
        <f>LOOKUP(ROW(K1571)-ROWS($K$1:$K$3),biasa1[NO])</f>
        <v>1568</v>
      </c>
      <c r="L1571" s="77" t="str">
        <f>LOOKUP(biasa2[[#This Row],[NO]],biasa1[NO],biasa1[NAMA])</f>
        <v>Payet 2008</v>
      </c>
      <c r="M1571" s="91">
        <f>LOOKUP(biasa2[[#This Row],[NO]],biasa1[NO],biasa1[JUMLAH])</f>
        <v>8</v>
      </c>
      <c r="N1571" s="91" t="str">
        <f>LOOKUP(biasa2[[#This Row],[NO]],biasa1[NO],biasa1[SATUAN])</f>
        <v>288 Disp</v>
      </c>
    </row>
    <row r="1572" spans="1:14" ht="20.100000000000001" customHeight="1">
      <c r="A1572" s="87">
        <f>IF(biasa1[[#This Row],[JUMLAH]]&gt;0,COUNT(A$3:$A1571)+1,"")</f>
        <v>1546</v>
      </c>
      <c r="B1572" s="88" t="s">
        <v>1540</v>
      </c>
      <c r="C1572" s="87">
        <f>IF(biasa1[[#This Row],[BARU]]="",biasa1[[#This Row],[JUMLAH AWAL]],biasa1[[#This Row],[BARU]])</f>
        <v>1</v>
      </c>
      <c r="D1572" s="87"/>
      <c r="E1572" s="87">
        <v>1</v>
      </c>
      <c r="F1572" s="87"/>
      <c r="G15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2" s="90"/>
      <c r="I15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2" s="91">
        <f>LOOKUP(ROW(K1572)-ROWS($K$1:$K$3),biasa1[NO])</f>
        <v>1569</v>
      </c>
      <c r="L1572" s="77" t="str">
        <f>LOOKUP(biasa2[[#This Row],[NO]],biasa1[NO],biasa1[NAMA])</f>
        <v>Pc 1609</v>
      </c>
      <c r="M1572" s="91">
        <f>LOOKUP(biasa2[[#This Row],[NO]],biasa1[NO],biasa1[JUMLAH])</f>
        <v>15</v>
      </c>
      <c r="N1572" s="91" t="str">
        <f>LOOKUP(biasa2[[#This Row],[NO]],biasa1[NO],biasa1[SATUAN])</f>
        <v>144 ls</v>
      </c>
    </row>
    <row r="1573" spans="1:14" ht="20.100000000000001" customHeight="1">
      <c r="A1573" s="87">
        <f>IF(biasa1[[#This Row],[JUMLAH]]&gt;0,COUNT(A$3:$A1572)+1,"")</f>
        <v>1547</v>
      </c>
      <c r="B1573" s="88" t="s">
        <v>1541</v>
      </c>
      <c r="C1573" s="87">
        <f>IF(biasa1[[#This Row],[BARU]]="",biasa1[[#This Row],[JUMLAH AWAL]],biasa1[[#This Row],[BARU]])</f>
        <v>1</v>
      </c>
      <c r="D1573" s="87"/>
      <c r="E1573" s="87">
        <v>1</v>
      </c>
      <c r="F1573" s="87"/>
      <c r="G15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3" s="90"/>
      <c r="I15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3" s="91">
        <f>LOOKUP(ROW(K1573)-ROWS($K$1:$K$3),biasa1[NO])</f>
        <v>1570</v>
      </c>
      <c r="L1573" s="77" t="str">
        <f>LOOKUP(biasa2[[#This Row],[NO]],biasa1[NO],biasa1[NAMA])</f>
        <v>PC 16852 (2)</v>
      </c>
      <c r="M1573" s="91">
        <f>LOOKUP(biasa2[[#This Row],[NO]],biasa1[NO],biasa1[JUMLAH])</f>
        <v>2</v>
      </c>
      <c r="N1573" s="91" t="str">
        <f>LOOKUP(biasa2[[#This Row],[NO]],biasa1[NO],biasa1[SATUAN])</f>
        <v>120 pc</v>
      </c>
    </row>
    <row r="1574" spans="1:14" ht="20.100000000000001" customHeight="1">
      <c r="A1574" s="87">
        <f>IF(biasa1[[#This Row],[JUMLAH]]&gt;0,COUNT(A$3:$A1573)+1,"")</f>
        <v>1548</v>
      </c>
      <c r="B1574" s="88" t="s">
        <v>1542</v>
      </c>
      <c r="C1574" s="87">
        <f>IF(biasa1[[#This Row],[BARU]]="",biasa1[[#This Row],[JUMLAH AWAL]],biasa1[[#This Row],[BARU]])</f>
        <v>4</v>
      </c>
      <c r="D1574" s="87" t="s">
        <v>54</v>
      </c>
      <c r="E1574" s="87">
        <v>4</v>
      </c>
      <c r="F1574" s="87"/>
      <c r="G15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4" s="90"/>
      <c r="I15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4" s="91">
        <f>LOOKUP(ROW(K1574)-ROWS($K$1:$K$3),biasa1[NO])</f>
        <v>1571</v>
      </c>
      <c r="L1574" s="77" t="str">
        <f>LOOKUP(biasa2[[#This Row],[NO]],biasa1[NO],biasa1[NAMA])</f>
        <v>PC 2013/VA 30 papan tulis</v>
      </c>
      <c r="M1574" s="91">
        <f>LOOKUP(biasa2[[#This Row],[NO]],biasa1[NO],biasa1[JUMLAH])</f>
        <v>48</v>
      </c>
      <c r="N1574" s="91" t="str">
        <f>LOOKUP(biasa2[[#This Row],[NO]],biasa1[NO],biasa1[SATUAN])</f>
        <v>144 pc</v>
      </c>
    </row>
    <row r="1575" spans="1:14" ht="20.100000000000001" customHeight="1">
      <c r="A1575" s="87">
        <f>IF(biasa1[[#This Row],[JUMLAH]]&gt;0,COUNT(A$3:$A1574)+1,"")</f>
        <v>1549</v>
      </c>
      <c r="B1575" s="88" t="s">
        <v>1543</v>
      </c>
      <c r="C1575" s="87">
        <f>IF(biasa1[[#This Row],[BARU]]="",biasa1[[#This Row],[JUMLAH AWAL]],biasa1[[#This Row],[BARU]])</f>
        <v>1</v>
      </c>
      <c r="D1575" s="87" t="s">
        <v>54</v>
      </c>
      <c r="E1575" s="87">
        <v>1</v>
      </c>
      <c r="F1575" s="87"/>
      <c r="G15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5" s="90"/>
      <c r="I15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5" s="91">
        <f>LOOKUP(ROW(K1575)-ROWS($K$1:$K$3),biasa1[NO])</f>
        <v>1572</v>
      </c>
      <c r="L1575" s="77" t="str">
        <f>LOOKUP(biasa2[[#This Row],[NO]],biasa1[NO],biasa1[NAMA])</f>
        <v>PC 2201</v>
      </c>
      <c r="M1575" s="91">
        <f>LOOKUP(biasa2[[#This Row],[NO]],biasa1[NO],biasa1[JUMLAH])</f>
        <v>2</v>
      </c>
      <c r="N1575" s="91" t="str">
        <f>LOOKUP(biasa2[[#This Row],[NO]],biasa1[NO],biasa1[SATUAN])</f>
        <v>96 pc</v>
      </c>
    </row>
    <row r="1576" spans="1:14" ht="20.100000000000001" customHeight="1">
      <c r="A1576" s="87">
        <f>IF(biasa1[[#This Row],[JUMLAH]]&gt;0,COUNT(A$3:$A1575)+1,"")</f>
        <v>1550</v>
      </c>
      <c r="B1576" s="88" t="s">
        <v>1544</v>
      </c>
      <c r="C1576" s="87">
        <f>IF(biasa1[[#This Row],[BARU]]="",biasa1[[#This Row],[JUMLAH AWAL]],biasa1[[#This Row],[BARU]])</f>
        <v>1</v>
      </c>
      <c r="D1576" s="87" t="s">
        <v>1545</v>
      </c>
      <c r="E1576" s="87">
        <v>1</v>
      </c>
      <c r="F1576" s="87"/>
      <c r="G15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6" s="90"/>
      <c r="I15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6" s="91">
        <f>LOOKUP(ROW(K1576)-ROWS($K$1:$K$3),biasa1[NO])</f>
        <v>1573</v>
      </c>
      <c r="L1576" s="77" t="str">
        <f>LOOKUP(biasa2[[#This Row],[NO]],biasa1[NO],biasa1[NAMA])</f>
        <v>PC 2A 05</v>
      </c>
      <c r="M1576" s="91">
        <f>LOOKUP(biasa2[[#This Row],[NO]],biasa1[NO],biasa1[JUMLAH])</f>
        <v>4</v>
      </c>
      <c r="N1576" s="91" t="str">
        <f>LOOKUP(biasa2[[#This Row],[NO]],biasa1[NO],biasa1[SATUAN])</f>
        <v>48 pc</v>
      </c>
    </row>
    <row r="1577" spans="1:14" ht="20.100000000000001" customHeight="1">
      <c r="A1577" s="87">
        <f>IF(biasa1[[#This Row],[JUMLAH]]&gt;0,COUNT(A$3:$A1576)+1,"")</f>
        <v>1551</v>
      </c>
      <c r="B1577" s="88" t="s">
        <v>1546</v>
      </c>
      <c r="C1577" s="87">
        <f>IF(biasa1[[#This Row],[BARU]]="",biasa1[[#This Row],[JUMLAH AWAL]],biasa1[[#This Row],[BARU]])</f>
        <v>5</v>
      </c>
      <c r="D1577" s="87" t="s">
        <v>1547</v>
      </c>
      <c r="E1577" s="87">
        <v>5</v>
      </c>
      <c r="F1577" s="87"/>
      <c r="G15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7" s="90"/>
      <c r="I15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7" s="91">
        <f>LOOKUP(ROW(K1577)-ROWS($K$1:$K$3),biasa1[NO])</f>
        <v>1574</v>
      </c>
      <c r="L1577" s="77" t="str">
        <f>LOOKUP(biasa2[[#This Row],[NO]],biasa1[NO],biasa1[NAMA])</f>
        <v>PC 3D calculator LT 1060</v>
      </c>
      <c r="M1577" s="91">
        <f>LOOKUP(biasa2[[#This Row],[NO]],biasa1[NO],biasa1[JUMLAH])</f>
        <v>2</v>
      </c>
      <c r="N1577" s="91" t="str">
        <f>LOOKUP(biasa2[[#This Row],[NO]],biasa1[NO],biasa1[SATUAN])</f>
        <v>144 pc</v>
      </c>
    </row>
    <row r="1578" spans="1:14" ht="20.100000000000001" customHeight="1">
      <c r="A1578" s="87">
        <f>IF(biasa1[[#This Row],[JUMLAH]]&gt;0,COUNT(A$3:$A1577)+1,"")</f>
        <v>1552</v>
      </c>
      <c r="B1578" s="88" t="s">
        <v>1548</v>
      </c>
      <c r="C1578" s="87">
        <f>IF(biasa1[[#This Row],[BARU]]="",biasa1[[#This Row],[JUMLAH AWAL]],biasa1[[#This Row],[BARU]])</f>
        <v>6</v>
      </c>
      <c r="D1578" s="87" t="s">
        <v>333</v>
      </c>
      <c r="E1578" s="87">
        <v>6</v>
      </c>
      <c r="F1578" s="87"/>
      <c r="G15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8" s="90"/>
      <c r="I15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8" s="91">
        <f>LOOKUP(ROW(K1578)-ROWS($K$1:$K$3),biasa1[NO])</f>
        <v>1575</v>
      </c>
      <c r="L1578" s="77" t="str">
        <f>LOOKUP(biasa2[[#This Row],[NO]],biasa1[NO],biasa1[NAMA])</f>
        <v>PC 8425</v>
      </c>
      <c r="M1578" s="91">
        <f>LOOKUP(biasa2[[#This Row],[NO]],biasa1[NO],biasa1[JUMLAH])</f>
        <v>1</v>
      </c>
      <c r="N1578" s="91" t="str">
        <f>LOOKUP(biasa2[[#This Row],[NO]],biasa1[NO],biasa1[SATUAN])</f>
        <v>60 ls</v>
      </c>
    </row>
    <row r="1579" spans="1:14" ht="20.100000000000001" customHeight="1">
      <c r="A1579" s="87">
        <f>IF(biasa1[[#This Row],[JUMLAH]]&gt;0,COUNT(A$3:$A1578)+1,"")</f>
        <v>1553</v>
      </c>
      <c r="B1579" s="88" t="s">
        <v>1549</v>
      </c>
      <c r="C1579" s="87">
        <f>IF(biasa1[[#This Row],[BARU]]="",biasa1[[#This Row],[JUMLAH AWAL]],biasa1[[#This Row],[BARU]])</f>
        <v>32</v>
      </c>
      <c r="D1579" s="87" t="s">
        <v>1162</v>
      </c>
      <c r="E1579" s="87">
        <v>32</v>
      </c>
      <c r="F1579" s="87"/>
      <c r="G15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9" s="90"/>
      <c r="I15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9" s="91">
        <f>LOOKUP(ROW(K1579)-ROWS($K$1:$K$3),biasa1[NO])</f>
        <v>1576</v>
      </c>
      <c r="L1579" s="77" t="str">
        <f>LOOKUP(biasa2[[#This Row],[NO]],biasa1[NO],biasa1[NAMA])</f>
        <v>PC 8887 kepiting</v>
      </c>
      <c r="M1579" s="91">
        <f>LOOKUP(biasa2[[#This Row],[NO]],biasa1[NO],biasa1[JUMLAH])</f>
        <v>2</v>
      </c>
      <c r="N1579" s="91" t="str">
        <f>LOOKUP(biasa2[[#This Row],[NO]],biasa1[NO],biasa1[SATUAN])</f>
        <v>12 ls</v>
      </c>
    </row>
    <row r="1580" spans="1:14" ht="20.100000000000001" customHeight="1">
      <c r="A1580" s="87">
        <f>IF(biasa1[[#This Row],[JUMLAH]]&gt;0,COUNT(A$3:$A1579)+1,"")</f>
        <v>1554</v>
      </c>
      <c r="B1580" s="88" t="s">
        <v>1550</v>
      </c>
      <c r="C1580" s="87">
        <f>IF(biasa1[[#This Row],[BARU]]="",biasa1[[#This Row],[JUMLAH AWAL]],biasa1[[#This Row],[BARU]])</f>
        <v>7</v>
      </c>
      <c r="D1580" s="87" t="s">
        <v>1162</v>
      </c>
      <c r="E1580" s="87">
        <v>7</v>
      </c>
      <c r="F1580" s="87"/>
      <c r="G15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0" s="90"/>
      <c r="I15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0" s="91">
        <f>LOOKUP(ROW(K1580)-ROWS($K$1:$K$3),biasa1[NO])</f>
        <v>1577</v>
      </c>
      <c r="L1580" s="77" t="str">
        <f>LOOKUP(biasa2[[#This Row],[NO]],biasa1[NO],biasa1[NAMA])</f>
        <v>PC 9002 (6)/ 9008(1)</v>
      </c>
      <c r="M1580" s="91">
        <f>LOOKUP(biasa2[[#This Row],[NO]],biasa1[NO],biasa1[JUMLAH])</f>
        <v>7</v>
      </c>
      <c r="N1580" s="91" t="str">
        <f>LOOKUP(biasa2[[#This Row],[NO]],biasa1[NO],biasa1[SATUAN])</f>
        <v>16 ls</v>
      </c>
    </row>
    <row r="1581" spans="1:14" ht="20.100000000000001" customHeight="1">
      <c r="A1581" s="87">
        <f>IF(biasa1[[#This Row],[JUMLAH]]&gt;0,COUNT(A$3:$A1580)+1,"")</f>
        <v>1555</v>
      </c>
      <c r="B1581" s="88" t="s">
        <v>1551</v>
      </c>
      <c r="C1581" s="87">
        <f>IF(biasa1[[#This Row],[BARU]]="",biasa1[[#This Row],[JUMLAH AWAL]],biasa1[[#This Row],[BARU]])</f>
        <v>6</v>
      </c>
      <c r="D1581" s="87" t="s">
        <v>72</v>
      </c>
      <c r="E1581" s="87">
        <v>6</v>
      </c>
      <c r="F1581" s="87"/>
      <c r="G15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1" s="90"/>
      <c r="I15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1" s="91">
        <f>LOOKUP(ROW(K1581)-ROWS($K$1:$K$3),biasa1[NO])</f>
        <v>1578</v>
      </c>
      <c r="L1581" s="77" t="str">
        <f>LOOKUP(biasa2[[#This Row],[NO]],biasa1[NO],biasa1[NAMA])</f>
        <v>PC A 2-20 PC 50-80</v>
      </c>
      <c r="M1581" s="91">
        <f>LOOKUP(biasa2[[#This Row],[NO]],biasa1[NO],biasa1[JUMLAH])</f>
        <v>3</v>
      </c>
      <c r="N1581" s="91" t="str">
        <f>LOOKUP(biasa2[[#This Row],[NO]],biasa1[NO],biasa1[SATUAN])</f>
        <v>216 pc</v>
      </c>
    </row>
    <row r="1582" spans="1:14" ht="20.100000000000001" customHeight="1">
      <c r="A1582" s="87">
        <f>IF(biasa1[[#This Row],[JUMLAH]]&gt;0,COUNT(A$3:$A1581)+1,"")</f>
        <v>1556</v>
      </c>
      <c r="B1582" s="88" t="s">
        <v>1552</v>
      </c>
      <c r="C1582" s="87">
        <f>IF(biasa1[[#This Row],[BARU]]="",biasa1[[#This Row],[JUMLAH AWAL]],biasa1[[#This Row],[BARU]])</f>
        <v>7</v>
      </c>
      <c r="D1582" s="87" t="s">
        <v>139</v>
      </c>
      <c r="E1582" s="87">
        <v>7</v>
      </c>
      <c r="F1582" s="87"/>
      <c r="G15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2" s="90"/>
      <c r="I15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2" s="91">
        <f>LOOKUP(ROW(K1582)-ROWS($K$1:$K$3),biasa1[NO])</f>
        <v>1579</v>
      </c>
      <c r="L1582" s="77" t="str">
        <f>LOOKUP(biasa2[[#This Row],[NO]],biasa1[NO],biasa1[NAMA])</f>
        <v>PC A 6855</v>
      </c>
      <c r="M1582" s="91">
        <f>LOOKUP(biasa2[[#This Row],[NO]],biasa1[NO],biasa1[JUMLAH])</f>
        <v>1</v>
      </c>
      <c r="N1582" s="91">
        <f>LOOKUP(biasa2[[#This Row],[NO]],biasa1[NO],biasa1[SATUAN])</f>
        <v>0</v>
      </c>
    </row>
    <row r="1583" spans="1:14" ht="20.100000000000001" customHeight="1">
      <c r="A1583" s="87">
        <f>IF(biasa1[[#This Row],[JUMLAH]]&gt;0,COUNT(A$3:$A1582)+1,"")</f>
        <v>1557</v>
      </c>
      <c r="B1583" s="88" t="s">
        <v>1553</v>
      </c>
      <c r="C1583" s="87">
        <f>IF(biasa1[[#This Row],[BARU]]="",biasa1[[#This Row],[JUMLAH AWAL]],biasa1[[#This Row],[BARU]])</f>
        <v>3</v>
      </c>
      <c r="D1583" s="87" t="s">
        <v>230</v>
      </c>
      <c r="E1583" s="87">
        <v>3</v>
      </c>
      <c r="F1583" s="87"/>
      <c r="G15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3" s="90"/>
      <c r="I15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3" s="91">
        <f>LOOKUP(ROW(K1583)-ROWS($K$1:$K$3),biasa1[NO])</f>
        <v>1580</v>
      </c>
      <c r="L1583" s="77" t="str">
        <f>LOOKUP(biasa2[[#This Row],[NO]],biasa1[NO],biasa1[NAMA])</f>
        <v>PC A2-27 PC 8110 KT</v>
      </c>
      <c r="M1583" s="91">
        <f>LOOKUP(biasa2[[#This Row],[NO]],biasa1[NO],biasa1[JUMLAH])</f>
        <v>1</v>
      </c>
      <c r="N1583" s="91" t="str">
        <f>LOOKUP(biasa2[[#This Row],[NO]],biasa1[NO],biasa1[SATUAN])</f>
        <v>96 pc</v>
      </c>
    </row>
    <row r="1584" spans="1:14" ht="20.100000000000001" customHeight="1">
      <c r="A1584" s="87">
        <f>IF(biasa1[[#This Row],[JUMLAH]]&gt;0,COUNT(A$3:$A1583)+1,"")</f>
        <v>1558</v>
      </c>
      <c r="B1584" s="88" t="s">
        <v>1554</v>
      </c>
      <c r="C1584" s="87">
        <f>IF(biasa1[[#This Row],[BARU]]="",biasa1[[#This Row],[JUMLAH AWAL]],biasa1[[#This Row],[BARU]])</f>
        <v>2</v>
      </c>
      <c r="D1584" s="87" t="s">
        <v>91</v>
      </c>
      <c r="E1584" s="87">
        <v>2</v>
      </c>
      <c r="F1584" s="87"/>
      <c r="G15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4" s="90"/>
      <c r="I15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4" s="91">
        <f>LOOKUP(ROW(K1584)-ROWS($K$1:$K$3),biasa1[NO])</f>
        <v>1581</v>
      </c>
      <c r="L1584" s="77" t="str">
        <f>LOOKUP(biasa2[[#This Row],[NO]],biasa1[NO],biasa1[NAMA])</f>
        <v>PC A2-3 PC 3311</v>
      </c>
      <c r="M1584" s="91">
        <f>LOOKUP(biasa2[[#This Row],[NO]],biasa1[NO],biasa1[JUMLAH])</f>
        <v>1</v>
      </c>
      <c r="N1584" s="91" t="str">
        <f>LOOKUP(biasa2[[#This Row],[NO]],biasa1[NO],biasa1[SATUAN])</f>
        <v>192 pc</v>
      </c>
    </row>
    <row r="1585" spans="1:14" ht="20.100000000000001" customHeight="1">
      <c r="A1585" s="87">
        <f>IF(biasa1[[#This Row],[JUMLAH]]&gt;0,COUNT(A$3:$A1584)+1,"")</f>
        <v>1559</v>
      </c>
      <c r="B1585" s="88" t="s">
        <v>1555</v>
      </c>
      <c r="C1585" s="87">
        <f>IF(biasa1[[#This Row],[BARU]]="",biasa1[[#This Row],[JUMLAH AWAL]],biasa1[[#This Row],[BARU]])</f>
        <v>8</v>
      </c>
      <c r="D1585" s="87" t="s">
        <v>79</v>
      </c>
      <c r="E1585" s="87">
        <v>8</v>
      </c>
      <c r="F1585" s="87"/>
      <c r="G15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5" s="90"/>
      <c r="I15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5" s="91">
        <f>LOOKUP(ROW(K1585)-ROWS($K$1:$K$3),biasa1[NO])</f>
        <v>1582</v>
      </c>
      <c r="L1585" s="77" t="str">
        <f>LOOKUP(biasa2[[#This Row],[NO]],biasa1[NO],biasa1[NAMA])</f>
        <v>PC AD 006</v>
      </c>
      <c r="M1585" s="91">
        <f>LOOKUP(biasa2[[#This Row],[NO]],biasa1[NO],biasa1[JUMLAH])</f>
        <v>7</v>
      </c>
      <c r="N1585" s="91" t="str">
        <f>LOOKUP(biasa2[[#This Row],[NO]],biasa1[NO],biasa1[SATUAN])</f>
        <v>160 pc</v>
      </c>
    </row>
    <row r="1586" spans="1:14" ht="20.100000000000001" customHeight="1">
      <c r="A1586" s="87">
        <f>IF(biasa1[[#This Row],[JUMLAH]]&gt;0,COUNT(A$3:$A1585)+1,"")</f>
        <v>1560</v>
      </c>
      <c r="B1586" s="88" t="s">
        <v>1556</v>
      </c>
      <c r="C1586" s="87">
        <f>IF(biasa1[[#This Row],[BARU]]="",biasa1[[#This Row],[JUMLAH AWAL]],biasa1[[#This Row],[BARU]])</f>
        <v>2</v>
      </c>
      <c r="D1586" s="87" t="s">
        <v>58</v>
      </c>
      <c r="E1586" s="87">
        <v>2</v>
      </c>
      <c r="F1586" s="87"/>
      <c r="G15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6" s="90"/>
      <c r="I15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6" s="91">
        <f>LOOKUP(ROW(K1586)-ROWS($K$1:$K$3),biasa1[NO])</f>
        <v>1583</v>
      </c>
      <c r="L1586" s="77" t="str">
        <f>LOOKUP(biasa2[[#This Row],[NO]],biasa1[NO],biasa1[NAMA])</f>
        <v>Pc AD 030</v>
      </c>
      <c r="M1586" s="91">
        <f>LOOKUP(biasa2[[#This Row],[NO]],biasa1[NO],biasa1[JUMLAH])</f>
        <v>26</v>
      </c>
      <c r="N1586" s="91" t="str">
        <f>LOOKUP(biasa2[[#This Row],[NO]],biasa1[NO],biasa1[SATUAN])</f>
        <v>144 pc</v>
      </c>
    </row>
    <row r="1587" spans="1:14" ht="20.100000000000001" customHeight="1">
      <c r="A1587" s="87">
        <f>IF(biasa1[[#This Row],[JUMLAH]]&gt;0,COUNT(A$3:$A1586)+1,"")</f>
        <v>1561</v>
      </c>
      <c r="B1587" s="88" t="s">
        <v>1557</v>
      </c>
      <c r="C1587" s="87">
        <f>IF(biasa1[[#This Row],[BARU]]="",biasa1[[#This Row],[JUMLAH AWAL]],biasa1[[#This Row],[BARU]])</f>
        <v>4</v>
      </c>
      <c r="D1587" s="87" t="s">
        <v>27</v>
      </c>
      <c r="E1587" s="87">
        <v>4</v>
      </c>
      <c r="F1587" s="87"/>
      <c r="G15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7" s="90"/>
      <c r="I15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7" s="91">
        <f>LOOKUP(ROW(K1587)-ROWS($K$1:$K$3),biasa1[NO])</f>
        <v>1584</v>
      </c>
      <c r="L1587" s="77" t="str">
        <f>LOOKUP(biasa2[[#This Row],[NO]],biasa1[NO],biasa1[NAMA])</f>
        <v>PC angel restleting/ DM 2-28</v>
      </c>
      <c r="M1587" s="91">
        <f>LOOKUP(biasa2[[#This Row],[NO]],biasa1[NO],biasa1[JUMLAH])</f>
        <v>2</v>
      </c>
      <c r="N1587" s="91" t="str">
        <f>LOOKUP(biasa2[[#This Row],[NO]],biasa1[NO],biasa1[SATUAN])</f>
        <v>33 ls</v>
      </c>
    </row>
    <row r="1588" spans="1:14" ht="20.100000000000001" customHeight="1">
      <c r="A1588" s="87">
        <f>IF(biasa1[[#This Row],[JUMLAH]]&gt;0,COUNT(A$3:$A1587)+1,"")</f>
        <v>1562</v>
      </c>
      <c r="B1588" s="88" t="s">
        <v>1558</v>
      </c>
      <c r="C1588" s="87">
        <f>IF(biasa1[[#This Row],[BARU]]="",biasa1[[#This Row],[JUMLAH AWAL]],biasa1[[#This Row],[BARU]])</f>
        <v>19</v>
      </c>
      <c r="D1588" s="87" t="s">
        <v>24</v>
      </c>
      <c r="E1588" s="87">
        <v>19</v>
      </c>
      <c r="F1588" s="87"/>
      <c r="G15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8" s="90"/>
      <c r="I15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8" s="91">
        <f>LOOKUP(ROW(K1588)-ROWS($K$1:$K$3),biasa1[NO])</f>
        <v>1585</v>
      </c>
      <c r="L1588" s="77" t="str">
        <f>LOOKUP(biasa2[[#This Row],[NO]],biasa1[NO],biasa1[NAMA])</f>
        <v>PC arc type 3185</v>
      </c>
      <c r="M1588" s="91">
        <f>LOOKUP(biasa2[[#This Row],[NO]],biasa1[NO],biasa1[JUMLAH])</f>
        <v>3</v>
      </c>
      <c r="N1588" s="91" t="str">
        <f>LOOKUP(biasa2[[#This Row],[NO]],biasa1[NO],biasa1[SATUAN])</f>
        <v>144 pc</v>
      </c>
    </row>
    <row r="1589" spans="1:14" ht="20.100000000000001" customHeight="1">
      <c r="A1589" s="87">
        <f>IF(biasa1[[#This Row],[JUMLAH]]&gt;0,COUNT(A$3:$A1588)+1,"")</f>
        <v>1563</v>
      </c>
      <c r="B1589" s="88" t="s">
        <v>1559</v>
      </c>
      <c r="C1589" s="87">
        <f>IF(biasa1[[#This Row],[BARU]]="",biasa1[[#This Row],[JUMLAH AWAL]],biasa1[[#This Row],[BARU]])</f>
        <v>3</v>
      </c>
      <c r="D1589" s="87" t="s">
        <v>1367</v>
      </c>
      <c r="E1589" s="87">
        <v>3</v>
      </c>
      <c r="F1589" s="87"/>
      <c r="G15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9" s="90"/>
      <c r="I15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9" s="91">
        <f>LOOKUP(ROW(K1589)-ROWS($K$1:$K$3),biasa1[NO])</f>
        <v>1586</v>
      </c>
      <c r="L1589" s="77" t="str">
        <f>LOOKUP(biasa2[[#This Row],[NO]],biasa1[NO],biasa1[NAMA])</f>
        <v>PC arc type 8852</v>
      </c>
      <c r="M1589" s="91">
        <f>LOOKUP(biasa2[[#This Row],[NO]],biasa1[NO],biasa1[JUMLAH])</f>
        <v>1</v>
      </c>
      <c r="N1589" s="91" t="str">
        <f>LOOKUP(biasa2[[#This Row],[NO]],biasa1[NO],biasa1[SATUAN])</f>
        <v>96 pc</v>
      </c>
    </row>
    <row r="1590" spans="1:14" ht="20.100000000000001" customHeight="1">
      <c r="A1590" s="87">
        <f>IF(biasa1[[#This Row],[JUMLAH]]&gt;0,COUNT(A$3:$A1589)+1,"")</f>
        <v>1564</v>
      </c>
      <c r="B1590" s="88" t="s">
        <v>1560</v>
      </c>
      <c r="C1590" s="87">
        <f>IF(biasa1[[#This Row],[BARU]]="",biasa1[[#This Row],[JUMLAH AWAL]],biasa1[[#This Row],[BARU]])</f>
        <v>3</v>
      </c>
      <c r="D1590" s="87" t="s">
        <v>33</v>
      </c>
      <c r="E1590" s="87">
        <v>3</v>
      </c>
      <c r="F1590" s="87"/>
      <c r="G15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0" s="90"/>
      <c r="I15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0" s="91">
        <f>LOOKUP(ROW(K1590)-ROWS($K$1:$K$3),biasa1[NO])</f>
        <v>1587</v>
      </c>
      <c r="L1590" s="77" t="str">
        <f>LOOKUP(biasa2[[#This Row],[NO]],biasa1[NO],biasa1[NAMA])</f>
        <v>PC B 249</v>
      </c>
      <c r="M1590" s="91">
        <f>LOOKUP(biasa2[[#This Row],[NO]],biasa1[NO],biasa1[JUMLAH])</f>
        <v>1</v>
      </c>
      <c r="N1590" s="91" t="str">
        <f>LOOKUP(biasa2[[#This Row],[NO]],biasa1[NO],biasa1[SATUAN])</f>
        <v>10 ls</v>
      </c>
    </row>
    <row r="1591" spans="1:14" ht="20.100000000000001" customHeight="1">
      <c r="A1591" s="87">
        <f>IF(biasa1[[#This Row],[JUMLAH]]&gt;0,COUNT(A$3:$A1590)+1,"")</f>
        <v>1565</v>
      </c>
      <c r="B1591" s="88" t="s">
        <v>1561</v>
      </c>
      <c r="C1591" s="87">
        <f>IF(biasa1[[#This Row],[BARU]]="",biasa1[[#This Row],[JUMLAH AWAL]],biasa1[[#This Row],[BARU]])</f>
        <v>1</v>
      </c>
      <c r="D1591" s="87" t="s">
        <v>790</v>
      </c>
      <c r="E1591" s="87">
        <v>1</v>
      </c>
      <c r="F1591" s="87"/>
      <c r="G15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1" s="90"/>
      <c r="I15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1" s="91">
        <f>LOOKUP(ROW(K1591)-ROWS($K$1:$K$3),biasa1[NO])</f>
        <v>1588</v>
      </c>
      <c r="L1591" s="77" t="str">
        <f>LOOKUP(biasa2[[#This Row],[NO]],biasa1[NO],biasa1[NAMA])</f>
        <v>PC Box 121106 blk+ktk</v>
      </c>
      <c r="M1591" s="91">
        <f>LOOKUP(biasa2[[#This Row],[NO]],biasa1[NO],biasa1[JUMLAH])</f>
        <v>1</v>
      </c>
      <c r="N1591" s="91" t="str">
        <f>LOOKUP(biasa2[[#This Row],[NO]],biasa1[NO],biasa1[SATUAN])</f>
        <v>144 pc</v>
      </c>
    </row>
    <row r="1592" spans="1:14" ht="20.100000000000001" customHeight="1">
      <c r="A1592" s="87">
        <f>IF(biasa1[[#This Row],[JUMLAH]]&gt;0,COUNT(A$3:$A1591)+1,"")</f>
        <v>1566</v>
      </c>
      <c r="B1592" s="88" t="s">
        <v>1562</v>
      </c>
      <c r="C1592" s="87">
        <f>IF(biasa1[[#This Row],[BARU]]="",biasa1[[#This Row],[JUMLAH AWAL]],biasa1[[#This Row],[BARU]])</f>
        <v>2</v>
      </c>
      <c r="D1592" s="87">
        <v>288</v>
      </c>
      <c r="E1592" s="87">
        <v>2</v>
      </c>
      <c r="F1592" s="87"/>
      <c r="G15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2" s="90"/>
      <c r="I15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2" s="91">
        <f>LOOKUP(ROW(K1592)-ROWS($K$1:$K$3),biasa1[NO])</f>
        <v>1589</v>
      </c>
      <c r="L1592" s="77" t="str">
        <f>LOOKUP(biasa2[[#This Row],[NO]],biasa1[NO],biasa1[NAMA])</f>
        <v>PC Box 121126 blk+ktk</v>
      </c>
      <c r="M1592" s="91">
        <f>LOOKUP(biasa2[[#This Row],[NO]],biasa1[NO],biasa1[JUMLAH])</f>
        <v>2</v>
      </c>
      <c r="N1592" s="91" t="str">
        <f>LOOKUP(biasa2[[#This Row],[NO]],biasa1[NO],biasa1[SATUAN])</f>
        <v>288 pc</v>
      </c>
    </row>
    <row r="1593" spans="1:14" ht="20.100000000000001" customHeight="1">
      <c r="A1593" s="87">
        <f>IF(biasa1[[#This Row],[JUMLAH]]&gt;0,COUNT(A$3:$A1592)+1,"")</f>
        <v>1567</v>
      </c>
      <c r="B1593" s="88" t="s">
        <v>1563</v>
      </c>
      <c r="C1593" s="87">
        <f>IF(biasa1[[#This Row],[BARU]]="",biasa1[[#This Row],[JUMLAH AWAL]],biasa1[[#This Row],[BARU]])</f>
        <v>4</v>
      </c>
      <c r="D1593" s="87" t="s">
        <v>38</v>
      </c>
      <c r="E1593" s="87">
        <v>4</v>
      </c>
      <c r="F1593" s="87"/>
      <c r="G15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3" s="90"/>
      <c r="I15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3" s="91">
        <f>LOOKUP(ROW(K1593)-ROWS($K$1:$K$3),biasa1[NO])</f>
        <v>1590</v>
      </c>
      <c r="L1593" s="77" t="str">
        <f>LOOKUP(biasa2[[#This Row],[NO]],biasa1[NO],biasa1[NAMA])</f>
        <v>PC Box 802</v>
      </c>
      <c r="M1593" s="91">
        <f>LOOKUP(biasa2[[#This Row],[NO]],biasa1[NO],biasa1[JUMLAH])</f>
        <v>1</v>
      </c>
      <c r="N1593" s="91" t="str">
        <f>LOOKUP(biasa2[[#This Row],[NO]],biasa1[NO],biasa1[SATUAN])</f>
        <v>384 pc</v>
      </c>
    </row>
    <row r="1594" spans="1:14" ht="20.100000000000001" customHeight="1">
      <c r="A1594" s="87">
        <f>IF(biasa1[[#This Row],[JUMLAH]]&gt;0,COUNT(A$3:$A1593)+1,"")</f>
        <v>1568</v>
      </c>
      <c r="B1594" s="88" t="s">
        <v>1564</v>
      </c>
      <c r="C1594" s="87">
        <f>IF(biasa1[[#This Row],[BARU]]="",biasa1[[#This Row],[JUMLAH AWAL]],biasa1[[#This Row],[BARU]])</f>
        <v>8</v>
      </c>
      <c r="D1594" s="87" t="s">
        <v>1565</v>
      </c>
      <c r="E1594" s="87">
        <v>8</v>
      </c>
      <c r="F1594" s="87"/>
      <c r="G15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4" s="90"/>
      <c r="I15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4" s="91">
        <f>LOOKUP(ROW(K1594)-ROWS($K$1:$K$3),biasa1[NO])</f>
        <v>1591</v>
      </c>
      <c r="L1594" s="77" t="str">
        <f>LOOKUP(biasa2[[#This Row],[NO]],biasa1[NO],biasa1[NAMA])</f>
        <v>PC Box 8872 Big Hero</v>
      </c>
      <c r="M1594" s="91">
        <f>LOOKUP(biasa2[[#This Row],[NO]],biasa1[NO],biasa1[JUMLAH])</f>
        <v>2</v>
      </c>
      <c r="N1594" s="91" t="str">
        <f>LOOKUP(biasa2[[#This Row],[NO]],biasa1[NO],biasa1[SATUAN])</f>
        <v>96 pc</v>
      </c>
    </row>
    <row r="1595" spans="1:14" ht="20.100000000000001" customHeight="1">
      <c r="A1595" s="87">
        <f>IF(biasa1[[#This Row],[JUMLAH]]&gt;0,COUNT(A$3:$A1594)+1,"")</f>
        <v>1569</v>
      </c>
      <c r="B1595" s="93" t="s">
        <v>2755</v>
      </c>
      <c r="C1595" s="94">
        <f>IF(biasa1[[#This Row],[BARU]]="",biasa1[[#This Row],[JUMLAH AWAL]],biasa1[[#This Row],[BARU]])</f>
        <v>15</v>
      </c>
      <c r="D1595" s="94" t="s">
        <v>114</v>
      </c>
      <c r="E1595" s="94">
        <v>15</v>
      </c>
      <c r="F1595" s="87"/>
      <c r="G15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5" s="90"/>
      <c r="I15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5" s="91">
        <f>LOOKUP(ROW(K1595)-ROWS($K$1:$K$3),biasa1[NO])</f>
        <v>1592</v>
      </c>
      <c r="L1595" s="77" t="str">
        <f>LOOKUP(biasa2[[#This Row],[NO]],biasa1[NO],biasa1[NAMA])</f>
        <v>PC Box Fy 58M</v>
      </c>
      <c r="M1595" s="91">
        <f>LOOKUP(biasa2[[#This Row],[NO]],biasa1[NO],biasa1[JUMLAH])</f>
        <v>4</v>
      </c>
      <c r="N1595" s="91" t="str">
        <f>LOOKUP(biasa2[[#This Row],[NO]],biasa1[NO],biasa1[SATUAN])</f>
        <v>192 pc</v>
      </c>
    </row>
    <row r="1596" spans="1:14" ht="20.100000000000001" customHeight="1">
      <c r="A1596" s="87">
        <f>IF(biasa1[[#This Row],[JUMLAH]]&gt;0,COUNT(A$3:$A1595)+1,"")</f>
        <v>1570</v>
      </c>
      <c r="B1596" s="88" t="s">
        <v>1566</v>
      </c>
      <c r="C1596" s="87">
        <f>IF(biasa1[[#This Row],[BARU]]="",biasa1[[#This Row],[JUMLAH AWAL]],biasa1[[#This Row],[BARU]])</f>
        <v>2</v>
      </c>
      <c r="D1596" s="87" t="s">
        <v>188</v>
      </c>
      <c r="E1596" s="87">
        <v>2</v>
      </c>
      <c r="F1596" s="87"/>
      <c r="G15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6" s="90"/>
      <c r="I15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6" s="91">
        <f>LOOKUP(ROW(K1596)-ROWS($K$1:$K$3),biasa1[NO])</f>
        <v>1593</v>
      </c>
      <c r="L1596" s="77" t="str">
        <f>LOOKUP(biasa2[[#This Row],[NO]],biasa1[NO],biasa1[NAMA])</f>
        <v>PC Box Fy 59M</v>
      </c>
      <c r="M1596" s="91">
        <f>LOOKUP(biasa2[[#This Row],[NO]],biasa1[NO],biasa1[JUMLAH])</f>
        <v>4</v>
      </c>
      <c r="N1596" s="91" t="str">
        <f>LOOKUP(biasa2[[#This Row],[NO]],biasa1[NO],biasa1[SATUAN])</f>
        <v>192 pc</v>
      </c>
    </row>
    <row r="1597" spans="1:14" ht="20.100000000000001" customHeight="1">
      <c r="A1597" s="87">
        <f>IF(biasa1[[#This Row],[JUMLAH]]&gt;0,COUNT(A$3:$A1596)+1,"")</f>
        <v>1571</v>
      </c>
      <c r="B1597" s="88" t="s">
        <v>1567</v>
      </c>
      <c r="C1597" s="87">
        <f>IF(biasa1[[#This Row],[BARU]]="",biasa1[[#This Row],[JUMLAH AWAL]],biasa1[[#This Row],[BARU]])</f>
        <v>48</v>
      </c>
      <c r="D1597" s="87" t="s">
        <v>192</v>
      </c>
      <c r="E1597" s="87">
        <v>48</v>
      </c>
      <c r="F1597" s="87"/>
      <c r="G15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7" s="90"/>
      <c r="I15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7" s="91">
        <f>LOOKUP(ROW(K1597)-ROWS($K$1:$K$3),biasa1[NO])</f>
        <v>1594</v>
      </c>
      <c r="L1597" s="77" t="str">
        <f>LOOKUP(biasa2[[#This Row],[NO]],biasa1[NO],biasa1[NAMA])</f>
        <v>PC Box K 56A</v>
      </c>
      <c r="M1597" s="91">
        <f>LOOKUP(biasa2[[#This Row],[NO]],biasa1[NO],biasa1[JUMLAH])</f>
        <v>8</v>
      </c>
      <c r="N1597" s="91" t="str">
        <f>LOOKUP(biasa2[[#This Row],[NO]],biasa1[NO],biasa1[SATUAN])</f>
        <v>144 pc</v>
      </c>
    </row>
    <row r="1598" spans="1:14" ht="20.100000000000001" customHeight="1">
      <c r="A1598" s="87">
        <f>IF(biasa1[[#This Row],[JUMLAH]]&gt;0,COUNT(A$3:$A1597)+1,"")</f>
        <v>1572</v>
      </c>
      <c r="B1598" s="88" t="s">
        <v>1568</v>
      </c>
      <c r="C1598" s="87">
        <f>IF(biasa1[[#This Row],[BARU]]="",biasa1[[#This Row],[JUMLAH AWAL]],biasa1[[#This Row],[BARU]])</f>
        <v>2</v>
      </c>
      <c r="D1598" s="87" t="s">
        <v>126</v>
      </c>
      <c r="E1598" s="87">
        <v>2</v>
      </c>
      <c r="F1598" s="87"/>
      <c r="G15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8" s="90"/>
      <c r="I15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8" s="91">
        <f>LOOKUP(ROW(K1598)-ROWS($K$1:$K$3),biasa1[NO])</f>
        <v>1595</v>
      </c>
      <c r="L1598" s="77" t="str">
        <f>LOOKUP(biasa2[[#This Row],[NO]],biasa1[NO],biasa1[NAMA])</f>
        <v>PC Box magnit DF 08 (13)/ DF 09 (8)</v>
      </c>
      <c r="M1598" s="91">
        <f>LOOKUP(biasa2[[#This Row],[NO]],biasa1[NO],biasa1[JUMLAH])</f>
        <v>21</v>
      </c>
      <c r="N1598" s="91">
        <f>LOOKUP(biasa2[[#This Row],[NO]],biasa1[NO],biasa1[SATUAN])</f>
        <v>240</v>
      </c>
    </row>
    <row r="1599" spans="1:14" ht="20.100000000000001" customHeight="1">
      <c r="A1599" s="87">
        <f>IF(biasa1[[#This Row],[JUMLAH]]&gt;0,COUNT(A$3:$A1598)+1,"")</f>
        <v>1573</v>
      </c>
      <c r="B1599" s="88" t="s">
        <v>1569</v>
      </c>
      <c r="C1599" s="87">
        <f>IF(biasa1[[#This Row],[BARU]]="",biasa1[[#This Row],[JUMLAH AWAL]],biasa1[[#This Row],[BARU]])</f>
        <v>4</v>
      </c>
      <c r="D1599" s="87" t="s">
        <v>679</v>
      </c>
      <c r="E1599" s="87">
        <v>4</v>
      </c>
      <c r="F1599" s="87"/>
      <c r="G15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9" s="90"/>
      <c r="I15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9" s="91">
        <f>LOOKUP(ROW(K1599)-ROWS($K$1:$K$3),biasa1[NO])</f>
        <v>1596</v>
      </c>
      <c r="L1599" s="77" t="str">
        <f>LOOKUP(biasa2[[#This Row],[NO]],biasa1[NO],biasa1[NAMA])</f>
        <v>PC Box P1036</v>
      </c>
      <c r="M1599" s="91">
        <f>LOOKUP(biasa2[[#This Row],[NO]],biasa1[NO],biasa1[JUMLAH])</f>
        <v>10</v>
      </c>
      <c r="N1599" s="91">
        <f>LOOKUP(biasa2[[#This Row],[NO]],biasa1[NO],biasa1[SATUAN])</f>
        <v>240</v>
      </c>
    </row>
    <row r="1600" spans="1:14" ht="20.100000000000001" customHeight="1">
      <c r="A1600" s="87">
        <f>IF(biasa1[[#This Row],[JUMLAH]]&gt;0,COUNT(A$3:$A1599)+1,"")</f>
        <v>1574</v>
      </c>
      <c r="B1600" s="88" t="s">
        <v>1570</v>
      </c>
      <c r="C1600" s="87">
        <f>IF(biasa1[[#This Row],[BARU]]="",biasa1[[#This Row],[JUMLAH AWAL]],biasa1[[#This Row],[BARU]])</f>
        <v>2</v>
      </c>
      <c r="D1600" s="87" t="s">
        <v>192</v>
      </c>
      <c r="E1600" s="87">
        <v>2</v>
      </c>
      <c r="F1600" s="87"/>
      <c r="G16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0" s="90"/>
      <c r="I16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0" s="91">
        <f>LOOKUP(ROW(K1600)-ROWS($K$1:$K$3),biasa1[NO])</f>
        <v>1597</v>
      </c>
      <c r="L1600" s="77" t="str">
        <f>LOOKUP(biasa2[[#This Row],[NO]],biasa1[NO],biasa1[NAMA])</f>
        <v>PC Frozen mix Design B2002</v>
      </c>
      <c r="M1600" s="91">
        <f>LOOKUP(biasa2[[#This Row],[NO]],biasa1[NO],biasa1[JUMLAH])</f>
        <v>1</v>
      </c>
      <c r="N1600" s="91" t="str">
        <f>LOOKUP(biasa2[[#This Row],[NO]],biasa1[NO],biasa1[SATUAN])</f>
        <v>12 ls</v>
      </c>
    </row>
    <row r="1601" spans="1:14" ht="20.100000000000001" customHeight="1">
      <c r="A1601" s="87">
        <f>IF(biasa1[[#This Row],[JUMLAH]]&gt;0,COUNT(A$3:$A1600)+1,"")</f>
        <v>1575</v>
      </c>
      <c r="B1601" s="88" t="s">
        <v>1571</v>
      </c>
      <c r="C1601" s="87">
        <f>IF(biasa1[[#This Row],[BARU]]="",biasa1[[#This Row],[JUMLAH AWAL]],biasa1[[#This Row],[BARU]])</f>
        <v>1</v>
      </c>
      <c r="D1601" s="87" t="s">
        <v>40</v>
      </c>
      <c r="E1601" s="87">
        <v>1</v>
      </c>
      <c r="F1601" s="87"/>
      <c r="G16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1" s="90"/>
      <c r="I16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1" s="91">
        <f>LOOKUP(ROW(K1601)-ROWS($K$1:$K$3),biasa1[NO])</f>
        <v>1598</v>
      </c>
      <c r="L1601" s="77" t="str">
        <f>LOOKUP(biasa2[[#This Row],[NO]],biasa1[NO],biasa1[NAMA])</f>
        <v>PC G 3901 PR</v>
      </c>
      <c r="M1601" s="91">
        <f>LOOKUP(biasa2[[#This Row],[NO]],biasa1[NO],biasa1[JUMLAH])</f>
        <v>6</v>
      </c>
      <c r="N1601" s="91" t="str">
        <f>LOOKUP(biasa2[[#This Row],[NO]],biasa1[NO],biasa1[SATUAN])</f>
        <v>1440 pc</v>
      </c>
    </row>
    <row r="1602" spans="1:14" ht="20.100000000000001" customHeight="1">
      <c r="A1602" s="87">
        <f>IF(biasa1[[#This Row],[JUMLAH]]&gt;0,COUNT(A$3:$A1601)+1,"")</f>
        <v>1576</v>
      </c>
      <c r="B1602" s="88" t="s">
        <v>1572</v>
      </c>
      <c r="C1602" s="87">
        <f>IF(biasa1[[#This Row],[BARU]]="",biasa1[[#This Row],[JUMLAH AWAL]],biasa1[[#This Row],[BARU]])</f>
        <v>2</v>
      </c>
      <c r="D1602" s="87" t="s">
        <v>634</v>
      </c>
      <c r="E1602" s="87">
        <v>2</v>
      </c>
      <c r="F1602" s="87"/>
      <c r="G16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2" s="90"/>
      <c r="I16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2" s="91">
        <f>LOOKUP(ROW(K1602)-ROWS($K$1:$K$3),biasa1[NO])</f>
        <v>1599</v>
      </c>
      <c r="L1602" s="77" t="str">
        <f>LOOKUP(biasa2[[#This Row],[NO]],biasa1[NO],biasa1[NAMA])</f>
        <v>Pc GP 9315</v>
      </c>
      <c r="M1602" s="91">
        <f>LOOKUP(biasa2[[#This Row],[NO]],biasa1[NO],biasa1[JUMLAH])</f>
        <v>6</v>
      </c>
      <c r="N1602" s="91" t="str">
        <f>LOOKUP(biasa2[[#This Row],[NO]],biasa1[NO],biasa1[SATUAN])</f>
        <v>240 pc</v>
      </c>
    </row>
    <row r="1603" spans="1:14" ht="20.100000000000001" customHeight="1">
      <c r="A1603" s="87">
        <f>IF(biasa1[[#This Row],[JUMLAH]]&gt;0,COUNT(A$3:$A1602)+1,"")</f>
        <v>1577</v>
      </c>
      <c r="B1603" s="88" t="s">
        <v>1573</v>
      </c>
      <c r="C1603" s="87">
        <f>IF(biasa1[[#This Row],[BARU]]="",biasa1[[#This Row],[JUMLAH AWAL]],biasa1[[#This Row],[BARU]])</f>
        <v>7</v>
      </c>
      <c r="D1603" s="87" t="s">
        <v>664</v>
      </c>
      <c r="E1603" s="87">
        <v>7</v>
      </c>
      <c r="F1603" s="87"/>
      <c r="G16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3" s="90"/>
      <c r="I16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3" s="91">
        <f>LOOKUP(ROW(K1603)-ROWS($K$1:$K$3),biasa1[NO])</f>
        <v>1600</v>
      </c>
      <c r="L1603" s="77" t="str">
        <f>LOOKUP(biasa2[[#This Row],[NO]],biasa1[NO],biasa1[NAMA])</f>
        <v>PC Ht 405 A</v>
      </c>
      <c r="M1603" s="91">
        <f>LOOKUP(biasa2[[#This Row],[NO]],biasa1[NO],biasa1[JUMLAH])</f>
        <v>5</v>
      </c>
      <c r="N1603" s="91" t="str">
        <f>LOOKUP(biasa2[[#This Row],[NO]],biasa1[NO],biasa1[SATUAN])</f>
        <v>144 pc</v>
      </c>
    </row>
    <row r="1604" spans="1:14" ht="20.100000000000001" customHeight="1">
      <c r="A1604" s="87">
        <f>IF(biasa1[[#This Row],[JUMLAH]]&gt;0,COUNT(A$3:$A1603)+1,"")</f>
        <v>1578</v>
      </c>
      <c r="B1604" s="88" t="s">
        <v>1574</v>
      </c>
      <c r="C1604" s="87">
        <f>IF(biasa1[[#This Row],[BARU]]="",biasa1[[#This Row],[JUMLAH AWAL]],biasa1[[#This Row],[BARU]])</f>
        <v>3</v>
      </c>
      <c r="D1604" s="87" t="s">
        <v>673</v>
      </c>
      <c r="E1604" s="87">
        <v>3</v>
      </c>
      <c r="F1604" s="87"/>
      <c r="G16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4" s="90"/>
      <c r="I16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4" s="91">
        <f>LOOKUP(ROW(K1604)-ROWS($K$1:$K$3),biasa1[NO])</f>
        <v>1601</v>
      </c>
      <c r="L1604" s="77" t="str">
        <f>LOOKUP(biasa2[[#This Row],[NO]],biasa1[NO],biasa1[NAMA])</f>
        <v>PC Imitasi 252 Rest</v>
      </c>
      <c r="M1604" s="91">
        <f>LOOKUP(biasa2[[#This Row],[NO]],biasa1[NO],biasa1[JUMLAH])</f>
        <v>2</v>
      </c>
      <c r="N1604" s="91" t="str">
        <f>LOOKUP(biasa2[[#This Row],[NO]],biasa1[NO],biasa1[SATUAN])</f>
        <v>36 ls</v>
      </c>
    </row>
    <row r="1605" spans="1:14" ht="20.100000000000001" customHeight="1">
      <c r="A1605" s="87">
        <f>IF(biasa1[[#This Row],[JUMLAH]]&gt;0,COUNT(A$3:$A1604)+1,"")</f>
        <v>1579</v>
      </c>
      <c r="B1605" s="88" t="s">
        <v>1575</v>
      </c>
      <c r="C1605" s="87">
        <f>IF(biasa1[[#This Row],[BARU]]="",biasa1[[#This Row],[JUMLAH AWAL]],biasa1[[#This Row],[BARU]])</f>
        <v>1</v>
      </c>
      <c r="D1605" s="87"/>
      <c r="E1605" s="87">
        <v>1</v>
      </c>
      <c r="F1605" s="87"/>
      <c r="G16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5" s="90"/>
      <c r="I16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5" s="91">
        <f>LOOKUP(ROW(K1605)-ROWS($K$1:$K$3),biasa1[NO])</f>
        <v>1602</v>
      </c>
      <c r="L1605" s="77" t="str">
        <f>LOOKUP(biasa2[[#This Row],[NO]],biasa1[NO],biasa1[NAMA])</f>
        <v>PC Imitasi 338/ Flag</v>
      </c>
      <c r="M1605" s="91">
        <f>LOOKUP(biasa2[[#This Row],[NO]],biasa1[NO],biasa1[JUMLAH])</f>
        <v>1</v>
      </c>
      <c r="N1605" s="91" t="str">
        <f>LOOKUP(biasa2[[#This Row],[NO]],biasa1[NO],biasa1[SATUAN])</f>
        <v>30 ls</v>
      </c>
    </row>
    <row r="1606" spans="1:14" ht="20.100000000000001" customHeight="1">
      <c r="A1606" s="87">
        <f>IF(biasa1[[#This Row],[JUMLAH]]&gt;0,COUNT(A$3:$A1605)+1,"")</f>
        <v>1580</v>
      </c>
      <c r="B1606" s="88" t="s">
        <v>1576</v>
      </c>
      <c r="C1606" s="87">
        <f>IF(biasa1[[#This Row],[BARU]]="",biasa1[[#This Row],[JUMLAH AWAL]],biasa1[[#This Row],[BARU]])</f>
        <v>1</v>
      </c>
      <c r="D1606" s="87" t="s">
        <v>126</v>
      </c>
      <c r="E1606" s="87">
        <v>1</v>
      </c>
      <c r="F1606" s="87"/>
      <c r="G16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6" s="90"/>
      <c r="I16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6" s="91">
        <f>LOOKUP(ROW(K1606)-ROWS($K$1:$K$3),biasa1[NO])</f>
        <v>1603</v>
      </c>
      <c r="L1606" s="77" t="str">
        <f>LOOKUP(biasa2[[#This Row],[NO]],biasa1[NO],biasa1[NAMA])</f>
        <v>PC Imitasi 372</v>
      </c>
      <c r="M1606" s="91">
        <f>LOOKUP(biasa2[[#This Row],[NO]],biasa1[NO],biasa1[JUMLAH])</f>
        <v>3</v>
      </c>
      <c r="N1606" s="91" t="str">
        <f>LOOKUP(biasa2[[#This Row],[NO]],biasa1[NO],biasa1[SATUAN])</f>
        <v>30 ls</v>
      </c>
    </row>
    <row r="1607" spans="1:14" ht="20.100000000000001" customHeight="1">
      <c r="A1607" s="87">
        <f>IF(biasa1[[#This Row],[JUMLAH]]&gt;0,COUNT(A$3:$A1606)+1,"")</f>
        <v>1581</v>
      </c>
      <c r="B1607" s="88" t="s">
        <v>1577</v>
      </c>
      <c r="C1607" s="87">
        <f>IF(biasa1[[#This Row],[BARU]]="",biasa1[[#This Row],[JUMLAH AWAL]],biasa1[[#This Row],[BARU]])</f>
        <v>1</v>
      </c>
      <c r="D1607" s="87" t="s">
        <v>624</v>
      </c>
      <c r="E1607" s="87">
        <v>1</v>
      </c>
      <c r="F1607" s="87"/>
      <c r="G16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7" s="90"/>
      <c r="I16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7" s="91">
        <f>LOOKUP(ROW(K1607)-ROWS($K$1:$K$3),biasa1[NO])</f>
        <v>1604</v>
      </c>
      <c r="L1607" s="77" t="str">
        <f>LOOKUP(biasa2[[#This Row],[NO]],biasa1[NO],biasa1[NAMA])</f>
        <v>PC Imitasi 373 vintage</v>
      </c>
      <c r="M1607" s="91">
        <f>LOOKUP(biasa2[[#This Row],[NO]],biasa1[NO],biasa1[JUMLAH])</f>
        <v>8</v>
      </c>
      <c r="N1607" s="91" t="str">
        <f>LOOKUP(biasa2[[#This Row],[NO]],biasa1[NO],biasa1[SATUAN])</f>
        <v>30 ls</v>
      </c>
    </row>
    <row r="1608" spans="1:14" ht="20.100000000000001" customHeight="1">
      <c r="A1608" s="87">
        <f>IF(biasa1[[#This Row],[JUMLAH]]&gt;0,COUNT(A$3:$A1607)+1,"")</f>
        <v>1582</v>
      </c>
      <c r="B1608" s="88" t="s">
        <v>1578</v>
      </c>
      <c r="C1608" s="87">
        <f>IF(biasa1[[#This Row],[BARU]]="",biasa1[[#This Row],[JUMLAH AWAL]],biasa1[[#This Row],[BARU]])</f>
        <v>7</v>
      </c>
      <c r="D1608" s="87" t="s">
        <v>51</v>
      </c>
      <c r="E1608" s="87">
        <v>7</v>
      </c>
      <c r="F1608" s="87"/>
      <c r="G16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8" s="90"/>
      <c r="I16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8" s="91">
        <f>LOOKUP(ROW(K1608)-ROWS($K$1:$K$3),biasa1[NO])</f>
        <v>1605</v>
      </c>
      <c r="L1608" s="77" t="str">
        <f>LOOKUP(biasa2[[#This Row],[NO]],biasa1[NO],biasa1[NAMA])</f>
        <v>PC isi F4575 A3235 (Blk)</v>
      </c>
      <c r="M1608" s="91">
        <f>LOOKUP(biasa2[[#This Row],[NO]],biasa1[NO],biasa1[JUMLAH])</f>
        <v>4</v>
      </c>
      <c r="N1608" s="91" t="str">
        <f>LOOKUP(biasa2[[#This Row],[NO]],biasa1[NO],biasa1[SATUAN])</f>
        <v>12 ls</v>
      </c>
    </row>
    <row r="1609" spans="1:14" ht="20.100000000000001" customHeight="1">
      <c r="A1609" s="87">
        <f>IF(biasa1[[#This Row],[JUMLAH]]&gt;0,COUNT(A$3:$A1608)+1,"")</f>
        <v>1583</v>
      </c>
      <c r="B1609" s="93" t="s">
        <v>2756</v>
      </c>
      <c r="C1609" s="94">
        <f>IF(biasa1[[#This Row],[BARU]]="",biasa1[[#This Row],[JUMLAH AWAL]],biasa1[[#This Row],[BARU]])</f>
        <v>26</v>
      </c>
      <c r="D1609" s="94" t="s">
        <v>192</v>
      </c>
      <c r="E1609" s="94">
        <v>26</v>
      </c>
      <c r="F1609" s="87"/>
      <c r="G16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9" s="90"/>
      <c r="I16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9" s="91">
        <f>LOOKUP(ROW(K1609)-ROWS($K$1:$K$3),biasa1[NO])</f>
        <v>1606</v>
      </c>
      <c r="L1609" s="77" t="str">
        <f>LOOKUP(biasa2[[#This Row],[NO]],biasa1[NO],biasa1[NAMA])</f>
        <v>PC JX 3852</v>
      </c>
      <c r="M1609" s="91">
        <f>LOOKUP(biasa2[[#This Row],[NO]],biasa1[NO],biasa1[JUMLAH])</f>
        <v>5</v>
      </c>
      <c r="N1609" s="91" t="str">
        <f>LOOKUP(biasa2[[#This Row],[NO]],biasa1[NO],biasa1[SATUAN])</f>
        <v>168 pc</v>
      </c>
    </row>
    <row r="1610" spans="1:14" ht="20.100000000000001" customHeight="1">
      <c r="A1610" s="87">
        <f>IF(biasa1[[#This Row],[JUMLAH]]&gt;0,COUNT(A$3:$A1609)+1,"")</f>
        <v>1584</v>
      </c>
      <c r="B1610" s="88" t="s">
        <v>1579</v>
      </c>
      <c r="C1610" s="87">
        <f>IF(biasa1[[#This Row],[BARU]]="",biasa1[[#This Row],[JUMLAH AWAL]],biasa1[[#This Row],[BARU]])</f>
        <v>2</v>
      </c>
      <c r="D1610" s="87" t="s">
        <v>1580</v>
      </c>
      <c r="E1610" s="87">
        <v>2</v>
      </c>
      <c r="F1610" s="87"/>
      <c r="G16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0" s="90"/>
      <c r="I16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0" s="91">
        <f>LOOKUP(ROW(K1610)-ROWS($K$1:$K$3),biasa1[NO])</f>
        <v>1607</v>
      </c>
      <c r="L1610" s="77" t="str">
        <f>LOOKUP(biasa2[[#This Row],[NO]],biasa1[NO],biasa1[NAMA])</f>
        <v>PC Kain berdiri MM</v>
      </c>
      <c r="M1610" s="91">
        <f>LOOKUP(biasa2[[#This Row],[NO]],biasa1[NO],biasa1[JUMLAH])</f>
        <v>2</v>
      </c>
      <c r="N1610" s="91" t="str">
        <f>LOOKUP(biasa2[[#This Row],[NO]],biasa1[NO],biasa1[SATUAN])</f>
        <v>50 ls</v>
      </c>
    </row>
    <row r="1611" spans="1:14" ht="20.100000000000001" customHeight="1">
      <c r="A1611" s="87">
        <f>IF(biasa1[[#This Row],[JUMLAH]]&gt;0,COUNT(A$3:$A1610)+1,"")</f>
        <v>1585</v>
      </c>
      <c r="B1611" s="88" t="s">
        <v>1581</v>
      </c>
      <c r="C1611" s="87">
        <f>IF(biasa1[[#This Row],[BARU]]="",biasa1[[#This Row],[JUMLAH AWAL]],biasa1[[#This Row],[BARU]])</f>
        <v>3</v>
      </c>
      <c r="D1611" s="87" t="s">
        <v>192</v>
      </c>
      <c r="E1611" s="87">
        <v>3</v>
      </c>
      <c r="F1611" s="87"/>
      <c r="G16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1" s="90"/>
      <c r="I16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1" s="91">
        <f>LOOKUP(ROW(K1611)-ROWS($K$1:$K$3),biasa1[NO])</f>
        <v>1608</v>
      </c>
      <c r="L1611" s="77" t="str">
        <f>LOOKUP(biasa2[[#This Row],[NO]],biasa1[NO],biasa1[NAMA])</f>
        <v>PC Kain Instar Tenaga Baru</v>
      </c>
      <c r="M1611" s="91">
        <f>LOOKUP(biasa2[[#This Row],[NO]],biasa1[NO],biasa1[JUMLAH])</f>
        <v>2</v>
      </c>
      <c r="N1611" s="91" t="str">
        <f>LOOKUP(biasa2[[#This Row],[NO]],biasa1[NO],biasa1[SATUAN])</f>
        <v>36 ls</v>
      </c>
    </row>
    <row r="1612" spans="1:14" ht="20.100000000000001" customHeight="1">
      <c r="A1612" s="87">
        <f>IF(biasa1[[#This Row],[JUMLAH]]&gt;0,COUNT(A$3:$A1611)+1,"")</f>
        <v>1586</v>
      </c>
      <c r="B1612" s="88" t="s">
        <v>1582</v>
      </c>
      <c r="C1612" s="87">
        <f>IF(biasa1[[#This Row],[BARU]]="",biasa1[[#This Row],[JUMLAH AWAL]],biasa1[[#This Row],[BARU]])</f>
        <v>1</v>
      </c>
      <c r="D1612" s="87" t="s">
        <v>126</v>
      </c>
      <c r="E1612" s="87">
        <v>1</v>
      </c>
      <c r="F1612" s="87"/>
      <c r="G16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2" s="90"/>
      <c r="I16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2" s="91">
        <f>LOOKUP(ROW(K1612)-ROWS($K$1:$K$3),biasa1[NO])</f>
        <v>1609</v>
      </c>
      <c r="L1612" s="77" t="str">
        <f>LOOKUP(biasa2[[#This Row],[NO]],biasa1[NO],biasa1[NAMA])</f>
        <v>PC Kain tutup strong 1028</v>
      </c>
      <c r="M1612" s="91">
        <f>LOOKUP(biasa2[[#This Row],[NO]],biasa1[NO],biasa1[JUMLAH])</f>
        <v>2</v>
      </c>
      <c r="N1612" s="91" t="str">
        <f>LOOKUP(biasa2[[#This Row],[NO]],biasa1[NO],biasa1[SATUAN])</f>
        <v>33 ls</v>
      </c>
    </row>
    <row r="1613" spans="1:14" ht="20.100000000000001" customHeight="1">
      <c r="A1613" s="87">
        <f>IF(biasa1[[#This Row],[JUMLAH]]&gt;0,COUNT(A$3:$A1612)+1,"")</f>
        <v>1587</v>
      </c>
      <c r="B1613" s="88" t="s">
        <v>1583</v>
      </c>
      <c r="C1613" s="87">
        <f>IF(biasa1[[#This Row],[BARU]]="",biasa1[[#This Row],[JUMLAH AWAL]],biasa1[[#This Row],[BARU]])</f>
        <v>1</v>
      </c>
      <c r="D1613" s="87" t="s">
        <v>172</v>
      </c>
      <c r="E1613" s="87">
        <v>1</v>
      </c>
      <c r="F1613" s="87"/>
      <c r="G16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3" s="90"/>
      <c r="I16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3" s="91">
        <f>LOOKUP(ROW(K1613)-ROWS($K$1:$K$3),biasa1[NO])</f>
        <v>1610</v>
      </c>
      <c r="L1613" s="77" t="str">
        <f>LOOKUP(biasa2[[#This Row],[NO]],biasa1[NO],biasa1[NAMA])</f>
        <v>PC Karton My 001-004 BLK</v>
      </c>
      <c r="M1613" s="91">
        <f>LOOKUP(biasa2[[#This Row],[NO]],biasa1[NO],biasa1[JUMLAH])</f>
        <v>9</v>
      </c>
      <c r="N1613" s="91">
        <f>LOOKUP(biasa2[[#This Row],[NO]],biasa1[NO],biasa1[SATUAN])</f>
        <v>240</v>
      </c>
    </row>
    <row r="1614" spans="1:14" ht="20.100000000000001" customHeight="1">
      <c r="A1614" s="87">
        <f>IF(biasa1[[#This Row],[JUMLAH]]&gt;0,COUNT(A$3:$A1613)+1,"")</f>
        <v>1588</v>
      </c>
      <c r="B1614" s="88" t="s">
        <v>1584</v>
      </c>
      <c r="C1614" s="87">
        <f>IF(biasa1[[#This Row],[BARU]]="",biasa1[[#This Row],[JUMLAH AWAL]],biasa1[[#This Row],[BARU]])</f>
        <v>1</v>
      </c>
      <c r="D1614" s="87" t="s">
        <v>192</v>
      </c>
      <c r="E1614" s="87">
        <v>1</v>
      </c>
      <c r="F1614" s="87"/>
      <c r="G16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4" s="90"/>
      <c r="I16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4" s="91">
        <f>LOOKUP(ROW(K1614)-ROWS($K$1:$K$3),biasa1[NO])</f>
        <v>1611</v>
      </c>
      <c r="L1614" s="77" t="str">
        <f>LOOKUP(biasa2[[#This Row],[NO]],biasa1[NO],biasa1[NAMA])</f>
        <v>PC Karton Wy 1257</v>
      </c>
      <c r="M1614" s="91">
        <f>LOOKUP(biasa2[[#This Row],[NO]],biasa1[NO],biasa1[JUMLAH])</f>
        <v>5</v>
      </c>
      <c r="N1614" s="91" t="str">
        <f>LOOKUP(biasa2[[#This Row],[NO]],biasa1[NO],biasa1[SATUAN])</f>
        <v>240 pc</v>
      </c>
    </row>
    <row r="1615" spans="1:14" ht="20.100000000000001" customHeight="1">
      <c r="A1615" s="87">
        <f>IF(biasa1[[#This Row],[JUMLAH]]&gt;0,COUNT(A$3:$A1614)+1,"")</f>
        <v>1589</v>
      </c>
      <c r="B1615" s="88" t="s">
        <v>1585</v>
      </c>
      <c r="C1615" s="87">
        <f>IF(biasa1[[#This Row],[BARU]]="",biasa1[[#This Row],[JUMLAH AWAL]],biasa1[[#This Row],[BARU]])</f>
        <v>2</v>
      </c>
      <c r="D1615" s="87" t="s">
        <v>699</v>
      </c>
      <c r="E1615" s="87">
        <v>2</v>
      </c>
      <c r="F1615" s="87"/>
      <c r="G16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5" s="90"/>
      <c r="I16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5" s="91">
        <f>LOOKUP(ROW(K1615)-ROWS($K$1:$K$3),biasa1[NO])</f>
        <v>1612</v>
      </c>
      <c r="L1615" s="77" t="str">
        <f>LOOKUP(biasa2[[#This Row],[NO]],biasa1[NO],biasa1[NAMA])</f>
        <v>PC Karton Wy 1258</v>
      </c>
      <c r="M1615" s="91">
        <f>LOOKUP(biasa2[[#This Row],[NO]],biasa1[NO],biasa1[JUMLAH])</f>
        <v>15</v>
      </c>
      <c r="N1615" s="91" t="str">
        <f>LOOKUP(biasa2[[#This Row],[NO]],biasa1[NO],biasa1[SATUAN])</f>
        <v>240 pc</v>
      </c>
    </row>
    <row r="1616" spans="1:14" ht="20.100000000000001" customHeight="1">
      <c r="A1616" s="87">
        <f>IF(biasa1[[#This Row],[JUMLAH]]&gt;0,COUNT(A$3:$A1615)+1,"")</f>
        <v>1590</v>
      </c>
      <c r="B1616" s="88" t="s">
        <v>1586</v>
      </c>
      <c r="C1616" s="87">
        <f>IF(biasa1[[#This Row],[BARU]]="",biasa1[[#This Row],[JUMLAH AWAL]],biasa1[[#This Row],[BARU]])</f>
        <v>1</v>
      </c>
      <c r="D1616" s="87" t="s">
        <v>333</v>
      </c>
      <c r="E1616" s="87">
        <v>1</v>
      </c>
      <c r="F1616" s="87"/>
      <c r="G16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6" s="90"/>
      <c r="I16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6" s="91">
        <f>LOOKUP(ROW(K1616)-ROWS($K$1:$K$3),biasa1[NO])</f>
        <v>1613</v>
      </c>
      <c r="L1616" s="77" t="str">
        <f>LOOKUP(biasa2[[#This Row],[NO]],biasa1[NO],biasa1[NAMA])</f>
        <v>PC Karton Wy 1263 sorok</v>
      </c>
      <c r="M1616" s="91">
        <f>LOOKUP(biasa2[[#This Row],[NO]],biasa1[NO],biasa1[JUMLAH])</f>
        <v>10</v>
      </c>
      <c r="N1616" s="91" t="str">
        <f>LOOKUP(biasa2[[#This Row],[NO]],biasa1[NO],biasa1[SATUAN])</f>
        <v>288 pc</v>
      </c>
    </row>
    <row r="1617" spans="1:14" ht="20.100000000000001" customHeight="1">
      <c r="A1617" s="87">
        <f>IF(biasa1[[#This Row],[JUMLAH]]&gt;0,COUNT(A$3:$A1616)+1,"")</f>
        <v>1591</v>
      </c>
      <c r="B1617" s="88" t="s">
        <v>1587</v>
      </c>
      <c r="C1617" s="87">
        <f>IF(biasa1[[#This Row],[BARU]]="",biasa1[[#This Row],[JUMLAH AWAL]],biasa1[[#This Row],[BARU]])</f>
        <v>2</v>
      </c>
      <c r="D1617" s="87" t="s">
        <v>126</v>
      </c>
      <c r="E1617" s="87">
        <v>2</v>
      </c>
      <c r="F1617" s="87"/>
      <c r="G16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7" s="90"/>
      <c r="I16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7" s="91">
        <f>LOOKUP(ROW(K1617)-ROWS($K$1:$K$3),biasa1[NO])</f>
        <v>1614</v>
      </c>
      <c r="L1617" s="77" t="str">
        <f>LOOKUP(biasa2[[#This Row],[NO]],biasa1[NO],biasa1[NAMA])</f>
        <v>PC Karton Wy 1270 Blk</v>
      </c>
      <c r="M1617" s="91">
        <f>LOOKUP(biasa2[[#This Row],[NO]],biasa1[NO],biasa1[JUMLAH])</f>
        <v>6</v>
      </c>
      <c r="N1617" s="91" t="str">
        <f>LOOKUP(biasa2[[#This Row],[NO]],biasa1[NO],biasa1[SATUAN])</f>
        <v>240 pc</v>
      </c>
    </row>
    <row r="1618" spans="1:14" ht="20.100000000000001" customHeight="1">
      <c r="A1618" s="87">
        <f>IF(biasa1[[#This Row],[JUMLAH]]&gt;0,COUNT(A$3:$A1617)+1,"")</f>
        <v>1592</v>
      </c>
      <c r="B1618" s="88" t="s">
        <v>1588</v>
      </c>
      <c r="C1618" s="87">
        <f>IF(biasa1[[#This Row],[BARU]]="",biasa1[[#This Row],[JUMLAH AWAL]],biasa1[[#This Row],[BARU]])</f>
        <v>4</v>
      </c>
      <c r="D1618" s="87" t="s">
        <v>624</v>
      </c>
      <c r="E1618" s="87">
        <v>4</v>
      </c>
      <c r="F1618" s="87"/>
      <c r="G16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8" s="90"/>
      <c r="I16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8" s="91">
        <f>LOOKUP(ROW(K1618)-ROWS($K$1:$K$3),biasa1[NO])</f>
        <v>1615</v>
      </c>
      <c r="L1618" s="77" t="str">
        <f>LOOKUP(biasa2[[#This Row],[NO]],biasa1[NO],biasa1[NAMA])</f>
        <v>PC KAX 3019-1 girl</v>
      </c>
      <c r="M1618" s="91">
        <f>LOOKUP(biasa2[[#This Row],[NO]],biasa1[NO],biasa1[JUMLAH])</f>
        <v>1</v>
      </c>
      <c r="N1618" s="91" t="str">
        <f>LOOKUP(biasa2[[#This Row],[NO]],biasa1[NO],biasa1[SATUAN])</f>
        <v>288 set</v>
      </c>
    </row>
    <row r="1619" spans="1:14" ht="20.100000000000001" customHeight="1">
      <c r="A1619" s="87">
        <f>IF(biasa1[[#This Row],[JUMLAH]]&gt;0,COUNT(A$3:$A1618)+1,"")</f>
        <v>1593</v>
      </c>
      <c r="B1619" s="88" t="s">
        <v>1589</v>
      </c>
      <c r="C1619" s="87">
        <f>IF(biasa1[[#This Row],[BARU]]="",biasa1[[#This Row],[JUMLAH AWAL]],biasa1[[#This Row],[BARU]])</f>
        <v>4</v>
      </c>
      <c r="D1619" s="87" t="s">
        <v>624</v>
      </c>
      <c r="E1619" s="87">
        <v>4</v>
      </c>
      <c r="F1619" s="87"/>
      <c r="G16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9" s="90"/>
      <c r="I16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9" s="91">
        <f>LOOKUP(ROW(K1619)-ROWS($K$1:$K$3),biasa1[NO])</f>
        <v>1616</v>
      </c>
      <c r="L1619" s="77" t="str">
        <f>LOOKUP(biasa2[[#This Row],[NO]],biasa1[NO],biasa1[NAMA])</f>
        <v xml:space="preserve">PC KAX 3019-2 </v>
      </c>
      <c r="M1619" s="91">
        <f>LOOKUP(biasa2[[#This Row],[NO]],biasa1[NO],biasa1[JUMLAH])</f>
        <v>3</v>
      </c>
      <c r="N1619" s="91" t="str">
        <f>LOOKUP(biasa2[[#This Row],[NO]],biasa1[NO],biasa1[SATUAN])</f>
        <v>288 pc</v>
      </c>
    </row>
    <row r="1620" spans="1:14" ht="20.100000000000001" customHeight="1">
      <c r="A1620" s="87">
        <f>IF(biasa1[[#This Row],[JUMLAH]]&gt;0,COUNT(A$3:$A1619)+1,"")</f>
        <v>1594</v>
      </c>
      <c r="B1620" s="88" t="s">
        <v>1590</v>
      </c>
      <c r="C1620" s="87">
        <f>IF(biasa1[[#This Row],[BARU]]="",biasa1[[#This Row],[JUMLAH AWAL]],biasa1[[#This Row],[BARU]])</f>
        <v>8</v>
      </c>
      <c r="D1620" s="87" t="s">
        <v>192</v>
      </c>
      <c r="E1620" s="87">
        <v>8</v>
      </c>
      <c r="F1620" s="87"/>
      <c r="G16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0" s="90"/>
      <c r="I16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0" s="91">
        <f>LOOKUP(ROW(K1620)-ROWS($K$1:$K$3),biasa1[NO])</f>
        <v>1617</v>
      </c>
      <c r="L1620" s="77" t="str">
        <f>LOOKUP(biasa2[[#This Row],[NO]],biasa1[NO],biasa1[NAMA])</f>
        <v>PC Klg 9888 mobil 3SS</v>
      </c>
      <c r="M1620" s="91">
        <f>LOOKUP(biasa2[[#This Row],[NO]],biasa1[NO],biasa1[JUMLAH])</f>
        <v>79</v>
      </c>
      <c r="N1620" s="91" t="str">
        <f>LOOKUP(biasa2[[#This Row],[NO]],biasa1[NO],biasa1[SATUAN])</f>
        <v>144 pc</v>
      </c>
    </row>
    <row r="1621" spans="1:14" ht="20.100000000000001" customHeight="1">
      <c r="A1621" s="87">
        <f>IF(biasa1[[#This Row],[JUMLAH]]&gt;0,COUNT(A$3:$A1620)+1,"")</f>
        <v>1595</v>
      </c>
      <c r="B1621" s="88" t="s">
        <v>1591</v>
      </c>
      <c r="C1621" s="87">
        <f>IF(biasa1[[#This Row],[BARU]]="",biasa1[[#This Row],[JUMLAH AWAL]],biasa1[[#This Row],[BARU]])</f>
        <v>21</v>
      </c>
      <c r="D1621" s="87">
        <v>240</v>
      </c>
      <c r="E1621" s="87">
        <v>21</v>
      </c>
      <c r="F1621" s="87"/>
      <c r="G16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1" s="90"/>
      <c r="I16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1" s="91">
        <f>LOOKUP(ROW(K1621)-ROWS($K$1:$K$3),biasa1[NO])</f>
        <v>1618</v>
      </c>
      <c r="L1621" s="77" t="str">
        <f>LOOKUP(biasa2[[#This Row],[NO]],biasa1[NO],biasa1[NAMA])</f>
        <v>PC klg AD 118</v>
      </c>
      <c r="M1621" s="91">
        <f>LOOKUP(biasa2[[#This Row],[NO]],biasa1[NO],biasa1[JUMLAH])</f>
        <v>4</v>
      </c>
      <c r="N1621" s="91" t="str">
        <f>LOOKUP(biasa2[[#This Row],[NO]],biasa1[NO],biasa1[SATUAN])</f>
        <v>120 pc</v>
      </c>
    </row>
    <row r="1622" spans="1:14" ht="20.100000000000001" customHeight="1">
      <c r="A1622" s="87">
        <f>IF(biasa1[[#This Row],[JUMLAH]]&gt;0,COUNT(A$3:$A1621)+1,"")</f>
        <v>1596</v>
      </c>
      <c r="B1622" s="88" t="s">
        <v>1592</v>
      </c>
      <c r="C1622" s="87">
        <f>IF(biasa1[[#This Row],[BARU]]="",biasa1[[#This Row],[JUMLAH AWAL]],biasa1[[#This Row],[BARU]])</f>
        <v>10</v>
      </c>
      <c r="D1622" s="87">
        <v>240</v>
      </c>
      <c r="E1622" s="87">
        <v>10</v>
      </c>
      <c r="F1622" s="87"/>
      <c r="G16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2" s="90"/>
      <c r="I16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2" s="91">
        <f>LOOKUP(ROW(K1622)-ROWS($K$1:$K$3),biasa1[NO])</f>
        <v>1619</v>
      </c>
      <c r="L1622" s="77" t="str">
        <f>LOOKUP(biasa2[[#This Row],[NO]],biasa1[NO],biasa1[NAMA])</f>
        <v>PC klg AD 122</v>
      </c>
      <c r="M1622" s="91">
        <f>LOOKUP(biasa2[[#This Row],[NO]],biasa1[NO],biasa1[JUMLAH])</f>
        <v>6</v>
      </c>
      <c r="N1622" s="91">
        <f>LOOKUP(biasa2[[#This Row],[NO]],biasa1[NO],biasa1[SATUAN])</f>
        <v>192</v>
      </c>
    </row>
    <row r="1623" spans="1:14" ht="20.100000000000001" customHeight="1">
      <c r="A1623" s="87">
        <f>IF(biasa1[[#This Row],[JUMLAH]]&gt;0,COUNT(A$3:$A1622)+1,"")</f>
        <v>1597</v>
      </c>
      <c r="B1623" s="88" t="s">
        <v>1593</v>
      </c>
      <c r="C1623" s="87">
        <f>IF(biasa1[[#This Row],[BARU]]="",biasa1[[#This Row],[JUMLAH AWAL]],biasa1[[#This Row],[BARU]])</f>
        <v>1</v>
      </c>
      <c r="D1623" s="87" t="s">
        <v>634</v>
      </c>
      <c r="E1623" s="87">
        <v>1</v>
      </c>
      <c r="F1623" s="87"/>
      <c r="G16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3" s="90"/>
      <c r="I16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3" s="91">
        <f>LOOKUP(ROW(K1623)-ROWS($K$1:$K$3),biasa1[NO])</f>
        <v>1620</v>
      </c>
      <c r="L1623" s="77" t="str">
        <f>LOOKUP(biasa2[[#This Row],[NO]],biasa1[NO],biasa1[NAMA])</f>
        <v>Pc klg B 305</v>
      </c>
      <c r="M1623" s="91">
        <f>LOOKUP(biasa2[[#This Row],[NO]],biasa1[NO],biasa1[JUMLAH])</f>
        <v>6</v>
      </c>
      <c r="N1623" s="91" t="str">
        <f>LOOKUP(biasa2[[#This Row],[NO]],biasa1[NO],biasa1[SATUAN])</f>
        <v>120 pc</v>
      </c>
    </row>
    <row r="1624" spans="1:14" ht="20.100000000000001" customHeight="1">
      <c r="A1624" s="87">
        <f>IF(biasa1[[#This Row],[JUMLAH]]&gt;0,COUNT(A$3:$A1623)+1,"")</f>
        <v>1598</v>
      </c>
      <c r="B1624" s="88" t="s">
        <v>1594</v>
      </c>
      <c r="C1624" s="87">
        <f>IF(biasa1[[#This Row],[BARU]]="",biasa1[[#This Row],[JUMLAH AWAL]],biasa1[[#This Row],[BARU]])</f>
        <v>6</v>
      </c>
      <c r="D1624" s="87" t="s">
        <v>101</v>
      </c>
      <c r="E1624" s="87">
        <v>6</v>
      </c>
      <c r="F1624" s="87"/>
      <c r="G16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4" s="90"/>
      <c r="I16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4" s="91">
        <f>LOOKUP(ROW(K1624)-ROWS($K$1:$K$3),biasa1[NO])</f>
        <v>1621</v>
      </c>
      <c r="L1624" s="77" t="str">
        <f>LOOKUP(biasa2[[#This Row],[NO]],biasa1[NO],biasa1[NAMA])</f>
        <v>PC Klg B 569-05</v>
      </c>
      <c r="M1624" s="91">
        <f>LOOKUP(biasa2[[#This Row],[NO]],biasa1[NO],biasa1[JUMLAH])</f>
        <v>1</v>
      </c>
      <c r="N1624" s="91" t="str">
        <f>LOOKUP(biasa2[[#This Row],[NO]],biasa1[NO],biasa1[SATUAN])</f>
        <v>120 pc</v>
      </c>
    </row>
    <row r="1625" spans="1:14" ht="20.100000000000001" customHeight="1">
      <c r="A1625" s="87">
        <f>IF(biasa1[[#This Row],[JUMLAH]]&gt;0,COUNT(A$3:$A1624)+1,"")</f>
        <v>1599</v>
      </c>
      <c r="B1625" s="93" t="s">
        <v>2757</v>
      </c>
      <c r="C1625" s="94">
        <f>IF(biasa1[[#This Row],[BARU]]="",biasa1[[#This Row],[JUMLAH AWAL]],biasa1[[#This Row],[BARU]])</f>
        <v>6</v>
      </c>
      <c r="D1625" s="94" t="s">
        <v>76</v>
      </c>
      <c r="E1625" s="94">
        <v>6</v>
      </c>
      <c r="F1625" s="87"/>
      <c r="G16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5" s="90"/>
      <c r="I16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5" s="91">
        <f>LOOKUP(ROW(K1625)-ROWS($K$1:$K$3),biasa1[NO])</f>
        <v>1622</v>
      </c>
      <c r="L1625" s="77" t="str">
        <f>LOOKUP(biasa2[[#This Row],[NO]],biasa1[NO],biasa1[NAMA])</f>
        <v>PC Klg B 569-10</v>
      </c>
      <c r="M1625" s="91">
        <f>LOOKUP(biasa2[[#This Row],[NO]],biasa1[NO],biasa1[JUMLAH])</f>
        <v>2</v>
      </c>
      <c r="N1625" s="91" t="str">
        <f>LOOKUP(biasa2[[#This Row],[NO]],biasa1[NO],biasa1[SATUAN])</f>
        <v>60 pc</v>
      </c>
    </row>
    <row r="1626" spans="1:14" ht="20.100000000000001" customHeight="1">
      <c r="A1626" s="87">
        <f>IF(biasa1[[#This Row],[JUMLAH]]&gt;0,COUNT(A$3:$A1625)+1,"")</f>
        <v>1600</v>
      </c>
      <c r="B1626" s="88" t="s">
        <v>1595</v>
      </c>
      <c r="C1626" s="87">
        <f>IF(biasa1[[#This Row],[BARU]]="",biasa1[[#This Row],[JUMLAH AWAL]],biasa1[[#This Row],[BARU]])</f>
        <v>5</v>
      </c>
      <c r="D1626" s="87" t="s">
        <v>192</v>
      </c>
      <c r="E1626" s="87">
        <v>5</v>
      </c>
      <c r="F1626" s="87"/>
      <c r="G16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6" s="90"/>
      <c r="I16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6" s="91">
        <f>LOOKUP(ROW(K1626)-ROWS($K$1:$K$3),biasa1[NO])</f>
        <v>1623</v>
      </c>
      <c r="L1626" s="77" t="str">
        <f>LOOKUP(biasa2[[#This Row],[NO]],biasa1[NO],biasa1[NAMA])</f>
        <v>PC klg B 652</v>
      </c>
      <c r="M1626" s="91">
        <f>LOOKUP(biasa2[[#This Row],[NO]],biasa1[NO],biasa1[JUMLAH])</f>
        <v>10</v>
      </c>
      <c r="N1626" s="91" t="str">
        <f>LOOKUP(biasa2[[#This Row],[NO]],biasa1[NO],biasa1[SATUAN])</f>
        <v>200 pc</v>
      </c>
    </row>
    <row r="1627" spans="1:14" ht="20.100000000000001" customHeight="1">
      <c r="A1627" s="87">
        <f>IF(biasa1[[#This Row],[JUMLAH]]&gt;0,COUNT(A$3:$A1626)+1,"")</f>
        <v>1601</v>
      </c>
      <c r="B1627" s="88" t="s">
        <v>1596</v>
      </c>
      <c r="C1627" s="87">
        <f>IF(biasa1[[#This Row],[BARU]]="",biasa1[[#This Row],[JUMLAH AWAL]],biasa1[[#This Row],[BARU]])</f>
        <v>2</v>
      </c>
      <c r="D1627" s="87" t="s">
        <v>199</v>
      </c>
      <c r="E1627" s="87">
        <v>2</v>
      </c>
      <c r="F1627" s="87"/>
      <c r="G16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7" s="90"/>
      <c r="I16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7" s="91">
        <f>LOOKUP(ROW(K1627)-ROWS($K$1:$K$3),biasa1[NO])</f>
        <v>1624</v>
      </c>
      <c r="L1627" s="77" t="str">
        <f>LOOKUP(biasa2[[#This Row],[NO]],biasa1[NO],biasa1[NAMA])</f>
        <v>PC Klg car smurf B6815/ 6816</v>
      </c>
      <c r="M1627" s="91">
        <f>LOOKUP(biasa2[[#This Row],[NO]],biasa1[NO],biasa1[JUMLAH])</f>
        <v>4</v>
      </c>
      <c r="N1627" s="91" t="str">
        <f>LOOKUP(biasa2[[#This Row],[NO]],biasa1[NO],biasa1[SATUAN])</f>
        <v>12 ls</v>
      </c>
    </row>
    <row r="1628" spans="1:14" ht="20.100000000000001" customHeight="1">
      <c r="A1628" s="87">
        <f>IF(biasa1[[#This Row],[JUMLAH]]&gt;0,COUNT(A$3:$A1627)+1,"")</f>
        <v>1602</v>
      </c>
      <c r="B1628" s="88" t="s">
        <v>1597</v>
      </c>
      <c r="C1628" s="87">
        <f>IF(biasa1[[#This Row],[BARU]]="",biasa1[[#This Row],[JUMLAH AWAL]],biasa1[[#This Row],[BARU]])</f>
        <v>1</v>
      </c>
      <c r="D1628" s="87" t="s">
        <v>83</v>
      </c>
      <c r="E1628" s="87">
        <v>1</v>
      </c>
      <c r="F1628" s="87"/>
      <c r="G16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8" s="90"/>
      <c r="I16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8" s="91">
        <f>LOOKUP(ROW(K1628)-ROWS($K$1:$K$3),biasa1[NO])</f>
        <v>1625</v>
      </c>
      <c r="L1628" s="77" t="str">
        <f>LOOKUP(biasa2[[#This Row],[NO]],biasa1[NO],biasa1[NAMA])</f>
        <v>PC Klg D-13</v>
      </c>
      <c r="M1628" s="91">
        <f>LOOKUP(biasa2[[#This Row],[NO]],biasa1[NO],biasa1[JUMLAH])</f>
        <v>60</v>
      </c>
      <c r="N1628" s="91" t="str">
        <f>LOOKUP(biasa2[[#This Row],[NO]],biasa1[NO],biasa1[SATUAN])</f>
        <v>10 ls</v>
      </c>
    </row>
    <row r="1629" spans="1:14" ht="20.100000000000001" customHeight="1">
      <c r="A1629" s="87">
        <f>IF(biasa1[[#This Row],[JUMLAH]]&gt;0,COUNT(A$3:$A1628)+1,"")</f>
        <v>1603</v>
      </c>
      <c r="B1629" s="88" t="s">
        <v>1598</v>
      </c>
      <c r="C1629" s="87">
        <f>IF(biasa1[[#This Row],[BARU]]="",biasa1[[#This Row],[JUMLAH AWAL]],biasa1[[#This Row],[BARU]])</f>
        <v>3</v>
      </c>
      <c r="D1629" s="87" t="s">
        <v>83</v>
      </c>
      <c r="E1629" s="87">
        <v>3</v>
      </c>
      <c r="F1629" s="87"/>
      <c r="G16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9" s="90"/>
      <c r="I16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9" s="91">
        <f>LOOKUP(ROW(K1629)-ROWS($K$1:$K$3),biasa1[NO])</f>
        <v>1626</v>
      </c>
      <c r="L1629" s="77" t="str">
        <f>LOOKUP(biasa2[[#This Row],[NO]],biasa1[NO],biasa1[NAMA])</f>
        <v>PC Klg D-8</v>
      </c>
      <c r="M1629" s="91">
        <f>LOOKUP(biasa2[[#This Row],[NO]],biasa1[NO],biasa1[JUMLAH])</f>
        <v>4</v>
      </c>
      <c r="N1629" s="91" t="str">
        <f>LOOKUP(biasa2[[#This Row],[NO]],biasa1[NO],biasa1[SATUAN])</f>
        <v>10 ls</v>
      </c>
    </row>
    <row r="1630" spans="1:14" ht="20.100000000000001" customHeight="1">
      <c r="A1630" s="87">
        <f>IF(biasa1[[#This Row],[JUMLAH]]&gt;0,COUNT(A$3:$A1629)+1,"")</f>
        <v>1604</v>
      </c>
      <c r="B1630" s="88" t="s">
        <v>1599</v>
      </c>
      <c r="C1630" s="87">
        <f>IF(biasa1[[#This Row],[BARU]]="",biasa1[[#This Row],[JUMLAH AWAL]],biasa1[[#This Row],[BARU]])</f>
        <v>8</v>
      </c>
      <c r="D1630" s="87" t="s">
        <v>83</v>
      </c>
      <c r="E1630" s="87">
        <v>8</v>
      </c>
      <c r="F1630" s="87"/>
      <c r="G16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0" s="90"/>
      <c r="I16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0" s="91">
        <f>LOOKUP(ROW(K1630)-ROWS($K$1:$K$3),biasa1[NO])</f>
        <v>1627</v>
      </c>
      <c r="L1630" s="77" t="str">
        <f>LOOKUP(biasa2[[#This Row],[NO]],biasa1[NO],biasa1[NAMA])</f>
        <v>PC Klg Disney Smurf F43 (C12 0106)</v>
      </c>
      <c r="M1630" s="91">
        <f>LOOKUP(biasa2[[#This Row],[NO]],biasa1[NO],biasa1[JUMLAH])</f>
        <v>16</v>
      </c>
      <c r="N1630" s="91" t="str">
        <f>LOOKUP(biasa2[[#This Row],[NO]],biasa1[NO],biasa1[SATUAN])</f>
        <v>12 ls</v>
      </c>
    </row>
    <row r="1631" spans="1:14" ht="20.100000000000001" customHeight="1">
      <c r="A1631" s="87">
        <f>IF(biasa1[[#This Row],[JUMLAH]]&gt;0,COUNT(A$3:$A1630)+1,"")</f>
        <v>1605</v>
      </c>
      <c r="B1631" s="88" t="s">
        <v>1600</v>
      </c>
      <c r="C1631" s="87">
        <f>IF(biasa1[[#This Row],[BARU]]="",biasa1[[#This Row],[JUMLAH AWAL]],biasa1[[#This Row],[BARU]])</f>
        <v>4</v>
      </c>
      <c r="D1631" s="87" t="s">
        <v>634</v>
      </c>
      <c r="E1631" s="87">
        <v>4</v>
      </c>
      <c r="F1631" s="87"/>
      <c r="G16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1" s="90"/>
      <c r="I16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1" s="91">
        <f>LOOKUP(ROW(K1631)-ROWS($K$1:$K$3),biasa1[NO])</f>
        <v>1628</v>
      </c>
      <c r="L1631" s="77" t="str">
        <f>LOOKUP(biasa2[[#This Row],[NO]],biasa1[NO],biasa1[NAMA])</f>
        <v>PC Klg Dkk 288</v>
      </c>
      <c r="M1631" s="91">
        <f>LOOKUP(biasa2[[#This Row],[NO]],biasa1[NO],biasa1[JUMLAH])</f>
        <v>2</v>
      </c>
      <c r="N1631" s="91" t="str">
        <f>LOOKUP(biasa2[[#This Row],[NO]],biasa1[NO],biasa1[SATUAN])</f>
        <v>72 pc</v>
      </c>
    </row>
    <row r="1632" spans="1:14" ht="20.100000000000001" customHeight="1">
      <c r="A1632" s="87">
        <f>IF(biasa1[[#This Row],[JUMLAH]]&gt;0,COUNT(A$3:$A1631)+1,"")</f>
        <v>1606</v>
      </c>
      <c r="B1632" s="88" t="s">
        <v>1601</v>
      </c>
      <c r="C1632" s="87">
        <f>IF(biasa1[[#This Row],[BARU]]="",biasa1[[#This Row],[JUMLAH AWAL]],biasa1[[#This Row],[BARU]])</f>
        <v>5</v>
      </c>
      <c r="D1632" s="87" t="s">
        <v>598</v>
      </c>
      <c r="E1632" s="87">
        <v>5</v>
      </c>
      <c r="F1632" s="87"/>
      <c r="G16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2" s="90"/>
      <c r="I16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2" s="91">
        <f>LOOKUP(ROW(K1632)-ROWS($K$1:$K$3),biasa1[NO])</f>
        <v>1629</v>
      </c>
      <c r="L1632" s="77" t="str">
        <f>LOOKUP(biasa2[[#This Row],[NO]],biasa1[NO],biasa1[NAMA])</f>
        <v>PC Klg DM 6305</v>
      </c>
      <c r="M1632" s="91">
        <f>LOOKUP(biasa2[[#This Row],[NO]],biasa1[NO],biasa1[JUMLAH])</f>
        <v>2</v>
      </c>
      <c r="N1632" s="91" t="str">
        <f>LOOKUP(biasa2[[#This Row],[NO]],biasa1[NO],biasa1[SATUAN])</f>
        <v>96 pc</v>
      </c>
    </row>
    <row r="1633" spans="1:14" ht="20.100000000000001" customHeight="1">
      <c r="A1633" s="87">
        <f>IF(biasa1[[#This Row],[JUMLAH]]&gt;0,COUNT(A$3:$A1632)+1,"")</f>
        <v>1607</v>
      </c>
      <c r="B1633" s="88" t="s">
        <v>1602</v>
      </c>
      <c r="C1633" s="87">
        <f>IF(biasa1[[#This Row],[BARU]]="",biasa1[[#This Row],[JUMLAH AWAL]],biasa1[[#This Row],[BARU]])</f>
        <v>2</v>
      </c>
      <c r="D1633" s="87" t="s">
        <v>27</v>
      </c>
      <c r="E1633" s="87">
        <v>2</v>
      </c>
      <c r="F1633" s="87"/>
      <c r="G16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3" s="90"/>
      <c r="I16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3" s="91">
        <f>LOOKUP(ROW(K1633)-ROWS($K$1:$K$3),biasa1[NO])</f>
        <v>1630</v>
      </c>
      <c r="L1633" s="77" t="str">
        <f>LOOKUP(biasa2[[#This Row],[NO]],biasa1[NO],biasa1[NAMA])</f>
        <v>PC Klg DM 6610</v>
      </c>
      <c r="M1633" s="91">
        <f>LOOKUP(biasa2[[#This Row],[NO]],biasa1[NO],biasa1[JUMLAH])</f>
        <v>1</v>
      </c>
      <c r="N1633" s="91" t="str">
        <f>LOOKUP(biasa2[[#This Row],[NO]],biasa1[NO],biasa1[SATUAN])</f>
        <v>12 ls</v>
      </c>
    </row>
    <row r="1634" spans="1:14" ht="20.100000000000001" customHeight="1">
      <c r="A1634" s="87">
        <f>IF(biasa1[[#This Row],[JUMLAH]]&gt;0,COUNT(A$3:$A1633)+1,"")</f>
        <v>1608</v>
      </c>
      <c r="B1634" s="88" t="s">
        <v>1603</v>
      </c>
      <c r="C1634" s="87">
        <f>IF(biasa1[[#This Row],[BARU]]="",biasa1[[#This Row],[JUMLAH AWAL]],biasa1[[#This Row],[BARU]])</f>
        <v>2</v>
      </c>
      <c r="D1634" s="87" t="s">
        <v>199</v>
      </c>
      <c r="E1634" s="87">
        <v>2</v>
      </c>
      <c r="F1634" s="87"/>
      <c r="G16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4" s="90"/>
      <c r="I16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4" s="91">
        <f>LOOKUP(ROW(K1634)-ROWS($K$1:$K$3),biasa1[NO])</f>
        <v>1631</v>
      </c>
      <c r="L1634" s="77" t="str">
        <f>LOOKUP(biasa2[[#This Row],[NO]],biasa1[NO],biasa1[NAMA])</f>
        <v>PC klg F 39 mobil ss3</v>
      </c>
      <c r="M1634" s="91">
        <f>LOOKUP(biasa2[[#This Row],[NO]],biasa1[NO],biasa1[JUMLAH])</f>
        <v>2</v>
      </c>
      <c r="N1634" s="91" t="str">
        <f>LOOKUP(biasa2[[#This Row],[NO]],biasa1[NO],biasa1[SATUAN])</f>
        <v>120 pc</v>
      </c>
    </row>
    <row r="1635" spans="1:14" ht="20.100000000000001" customHeight="1">
      <c r="A1635" s="87">
        <f>IF(biasa1[[#This Row],[JUMLAH]]&gt;0,COUNT(A$3:$A1634)+1,"")</f>
        <v>1609</v>
      </c>
      <c r="B1635" s="88" t="s">
        <v>1604</v>
      </c>
      <c r="C1635" s="87">
        <f>IF(biasa1[[#This Row],[BARU]]="",biasa1[[#This Row],[JUMLAH AWAL]],biasa1[[#This Row],[BARU]])</f>
        <v>2</v>
      </c>
      <c r="D1635" s="87" t="s">
        <v>1580</v>
      </c>
      <c r="E1635" s="87">
        <v>2</v>
      </c>
      <c r="F1635" s="87"/>
      <c r="G16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5" s="90"/>
      <c r="I16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5" s="91">
        <f>LOOKUP(ROW(K1635)-ROWS($K$1:$K$3),biasa1[NO])</f>
        <v>1632</v>
      </c>
      <c r="L1635" s="77" t="str">
        <f>LOOKUP(biasa2[[#This Row],[NO]],biasa1[NO],biasa1[NAMA])</f>
        <v>PC Klg H1113 Sheep (C12.014)</v>
      </c>
      <c r="M1635" s="91">
        <f>LOOKUP(biasa2[[#This Row],[NO]],biasa1[NO],biasa1[JUMLAH])</f>
        <v>35</v>
      </c>
      <c r="N1635" s="91" t="str">
        <f>LOOKUP(biasa2[[#This Row],[NO]],biasa1[NO],biasa1[SATUAN])</f>
        <v>200 pc</v>
      </c>
    </row>
    <row r="1636" spans="1:14" ht="20.100000000000001" customHeight="1">
      <c r="A1636" s="87">
        <f>IF(biasa1[[#This Row],[JUMLAH]]&gt;0,COUNT(A$3:$A1635)+1,"")</f>
        <v>1610</v>
      </c>
      <c r="B1636" s="88" t="s">
        <v>1605</v>
      </c>
      <c r="C1636" s="87">
        <f>IF(biasa1[[#This Row],[BARU]]="",biasa1[[#This Row],[JUMLAH AWAL]],biasa1[[#This Row],[BARU]])</f>
        <v>9</v>
      </c>
      <c r="D1636" s="87">
        <v>240</v>
      </c>
      <c r="E1636" s="87">
        <v>9</v>
      </c>
      <c r="F1636" s="87"/>
      <c r="G16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6" s="90"/>
      <c r="I16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6" s="91">
        <f>LOOKUP(ROW(K1636)-ROWS($K$1:$K$3),biasa1[NO])</f>
        <v>1633</v>
      </c>
      <c r="L1636" s="77" t="str">
        <f>LOOKUP(biasa2[[#This Row],[NO]],biasa1[NO],biasa1[NAMA])</f>
        <v>PC Klg K 367</v>
      </c>
      <c r="M1636" s="91">
        <f>LOOKUP(biasa2[[#This Row],[NO]],biasa1[NO],biasa1[JUMLAH])</f>
        <v>6</v>
      </c>
      <c r="N1636" s="91" t="str">
        <f>LOOKUP(biasa2[[#This Row],[NO]],biasa1[NO],biasa1[SATUAN])</f>
        <v>144 pc</v>
      </c>
    </row>
    <row r="1637" spans="1:14" ht="20.100000000000001" customHeight="1">
      <c r="A1637" s="87">
        <f>IF(biasa1[[#This Row],[JUMLAH]]&gt;0,COUNT(A$3:$A1636)+1,"")</f>
        <v>1611</v>
      </c>
      <c r="B1637" s="88" t="s">
        <v>1606</v>
      </c>
      <c r="C1637" s="87">
        <f>IF(biasa1[[#This Row],[BARU]]="",biasa1[[#This Row],[JUMLAH AWAL]],biasa1[[#This Row],[BARU]])</f>
        <v>5</v>
      </c>
      <c r="D1637" s="87" t="s">
        <v>76</v>
      </c>
      <c r="E1637" s="87">
        <v>5</v>
      </c>
      <c r="F1637" s="87"/>
      <c r="G16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7" s="90"/>
      <c r="I16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7" s="91">
        <f>LOOKUP(ROW(K1637)-ROWS($K$1:$K$3),biasa1[NO])</f>
        <v>1634</v>
      </c>
      <c r="L1637" s="77" t="str">
        <f>LOOKUP(biasa2[[#This Row],[NO]],biasa1[NO],biasa1[NAMA])</f>
        <v>PC Klg karakter SN 7109</v>
      </c>
      <c r="M1637" s="91">
        <f>LOOKUP(biasa2[[#This Row],[NO]],biasa1[NO],biasa1[JUMLAH])</f>
        <v>1</v>
      </c>
      <c r="N1637" s="91" t="str">
        <f>LOOKUP(biasa2[[#This Row],[NO]],biasa1[NO],biasa1[SATUAN])</f>
        <v>144 pc</v>
      </c>
    </row>
    <row r="1638" spans="1:14" ht="20.100000000000001" customHeight="1">
      <c r="A1638" s="87">
        <f>IF(biasa1[[#This Row],[JUMLAH]]&gt;0,COUNT(A$3:$A1637)+1,"")</f>
        <v>1612</v>
      </c>
      <c r="B1638" s="88" t="s">
        <v>1607</v>
      </c>
      <c r="C1638" s="87">
        <f>IF(biasa1[[#This Row],[BARU]]="",biasa1[[#This Row],[JUMLAH AWAL]],biasa1[[#This Row],[BARU]])</f>
        <v>15</v>
      </c>
      <c r="D1638" s="87" t="s">
        <v>76</v>
      </c>
      <c r="E1638" s="87">
        <v>15</v>
      </c>
      <c r="F1638" s="87"/>
      <c r="G16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8" s="90"/>
      <c r="I16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8" s="91">
        <f>LOOKUP(ROW(K1638)-ROWS($K$1:$K$3),biasa1[NO])</f>
        <v>1635</v>
      </c>
      <c r="L1638" s="77" t="str">
        <f>LOOKUP(biasa2[[#This Row],[NO]],biasa1[NO],biasa1[NAMA])</f>
        <v>PC Klg KT 6612 + STD set</v>
      </c>
      <c r="M1638" s="91">
        <f>LOOKUP(biasa2[[#This Row],[NO]],biasa1[NO],biasa1[JUMLAH])</f>
        <v>1</v>
      </c>
      <c r="N1638" s="91" t="str">
        <f>LOOKUP(biasa2[[#This Row],[NO]],biasa1[NO],biasa1[SATUAN])</f>
        <v>144 pc</v>
      </c>
    </row>
    <row r="1639" spans="1:14" ht="20.100000000000001" customHeight="1">
      <c r="A1639" s="87">
        <f>IF(biasa1[[#This Row],[JUMLAH]]&gt;0,COUNT(A$3:$A1638)+1,"")</f>
        <v>1613</v>
      </c>
      <c r="B1639" s="88" t="s">
        <v>1608</v>
      </c>
      <c r="C1639" s="87">
        <f>IF(biasa1[[#This Row],[BARU]]="",biasa1[[#This Row],[JUMLAH AWAL]],biasa1[[#This Row],[BARU]])</f>
        <v>10</v>
      </c>
      <c r="D1639" s="87" t="s">
        <v>699</v>
      </c>
      <c r="E1639" s="87">
        <v>10</v>
      </c>
      <c r="F1639" s="87"/>
      <c r="G16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9" s="90"/>
      <c r="I16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9" s="91">
        <f>LOOKUP(ROW(K1639)-ROWS($K$1:$K$3),biasa1[NO])</f>
        <v>1636</v>
      </c>
      <c r="L1639" s="77" t="str">
        <f>LOOKUP(biasa2[[#This Row],[NO]],biasa1[NO],biasa1[NAMA])</f>
        <v>Pc klg LPY 99-2</v>
      </c>
      <c r="M1639" s="91">
        <f>LOOKUP(biasa2[[#This Row],[NO]],biasa1[NO],biasa1[JUMLAH])</f>
        <v>4</v>
      </c>
      <c r="N1639" s="91" t="str">
        <f>LOOKUP(biasa2[[#This Row],[NO]],biasa1[NO],biasa1[SATUAN])</f>
        <v>192 pc</v>
      </c>
    </row>
    <row r="1640" spans="1:14" ht="20.100000000000001" customHeight="1">
      <c r="A1640" s="87">
        <f>IF(biasa1[[#This Row],[JUMLAH]]&gt;0,COUNT(A$3:$A1639)+1,"")</f>
        <v>1614</v>
      </c>
      <c r="B1640" s="88" t="s">
        <v>1609</v>
      </c>
      <c r="C1640" s="87">
        <f>IF(biasa1[[#This Row],[BARU]]="",biasa1[[#This Row],[JUMLAH AWAL]],biasa1[[#This Row],[BARU]])</f>
        <v>6</v>
      </c>
      <c r="D1640" s="87" t="s">
        <v>76</v>
      </c>
      <c r="E1640" s="87">
        <v>6</v>
      </c>
      <c r="F1640" s="87"/>
      <c r="G16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0" s="90"/>
      <c r="I16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0" s="91">
        <f>LOOKUP(ROW(K1640)-ROWS($K$1:$K$3),biasa1[NO])</f>
        <v>1637</v>
      </c>
      <c r="L1640" s="77" t="str">
        <f>LOOKUP(biasa2[[#This Row],[NO]],biasa1[NO],biasa1[NAMA])</f>
        <v>PC Klg QZ 101-1 Kalkulator</v>
      </c>
      <c r="M1640" s="91">
        <f>LOOKUP(biasa2[[#This Row],[NO]],biasa1[NO],biasa1[JUMLAH])</f>
        <v>32</v>
      </c>
      <c r="N1640" s="91" t="str">
        <f>LOOKUP(biasa2[[#This Row],[NO]],biasa1[NO],biasa1[SATUAN])</f>
        <v>160 pc</v>
      </c>
    </row>
    <row r="1641" spans="1:14" ht="20.100000000000001" customHeight="1">
      <c r="A1641" s="87">
        <f>IF(biasa1[[#This Row],[JUMLAH]]&gt;0,COUNT(A$3:$A1640)+1,"")</f>
        <v>1615</v>
      </c>
      <c r="B1641" s="88" t="s">
        <v>1610</v>
      </c>
      <c r="C1641" s="87">
        <f>IF(biasa1[[#This Row],[BARU]]="",biasa1[[#This Row],[JUMLAH AWAL]],biasa1[[#This Row],[BARU]])</f>
        <v>1</v>
      </c>
      <c r="D1641" s="87" t="s">
        <v>1611</v>
      </c>
      <c r="E1641" s="87">
        <v>1</v>
      </c>
      <c r="F1641" s="87"/>
      <c r="G16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1" s="90"/>
      <c r="I16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1" s="91">
        <f>LOOKUP(ROW(K1641)-ROWS($K$1:$K$3),biasa1[NO])</f>
        <v>1638</v>
      </c>
      <c r="L1641" s="77" t="str">
        <f>LOOKUP(biasa2[[#This Row],[NO]],biasa1[NO],biasa1[NAMA])</f>
        <v>PC Klg QZ 5912</v>
      </c>
      <c r="M1641" s="91">
        <f>LOOKUP(biasa2[[#This Row],[NO]],biasa1[NO],biasa1[JUMLAH])</f>
        <v>15</v>
      </c>
      <c r="N1641" s="91" t="str">
        <f>LOOKUP(biasa2[[#This Row],[NO]],biasa1[NO],biasa1[SATUAN])</f>
        <v>96 pc</v>
      </c>
    </row>
    <row r="1642" spans="1:14" ht="20.100000000000001" customHeight="1">
      <c r="A1642" s="87">
        <f>IF(biasa1[[#This Row],[JUMLAH]]&gt;0,COUNT(A$3:$A1641)+1,"")</f>
        <v>1616</v>
      </c>
      <c r="B1642" s="88" t="s">
        <v>1612</v>
      </c>
      <c r="C1642" s="87">
        <f>IF(biasa1[[#This Row],[BARU]]="",biasa1[[#This Row],[JUMLAH AWAL]],biasa1[[#This Row],[BARU]])</f>
        <v>3</v>
      </c>
      <c r="D1642" s="87" t="s">
        <v>699</v>
      </c>
      <c r="E1642" s="87">
        <v>3</v>
      </c>
      <c r="F1642" s="87"/>
      <c r="G16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2" s="90"/>
      <c r="I16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2" s="91">
        <f>LOOKUP(ROW(K1642)-ROWS($K$1:$K$3),biasa1[NO])</f>
        <v>1639</v>
      </c>
      <c r="L1642" s="77" t="str">
        <f>LOOKUP(biasa2[[#This Row],[NO]],biasa1[NO],biasa1[NAMA])</f>
        <v>PC Klg QZ 9011</v>
      </c>
      <c r="M1642" s="91">
        <f>LOOKUP(biasa2[[#This Row],[NO]],biasa1[NO],biasa1[JUMLAH])</f>
        <v>37</v>
      </c>
      <c r="N1642" s="91" t="str">
        <f>LOOKUP(biasa2[[#This Row],[NO]],biasa1[NO],biasa1[SATUAN])</f>
        <v>90 pc</v>
      </c>
    </row>
    <row r="1643" spans="1:14" ht="20.100000000000001" customHeight="1">
      <c r="A1643" s="87">
        <f>IF(biasa1[[#This Row],[JUMLAH]]&gt;0,COUNT(A$3:$A1642)+1,"")</f>
        <v>1617</v>
      </c>
      <c r="B1643" s="88" t="s">
        <v>1613</v>
      </c>
      <c r="C1643" s="87">
        <f>IF(biasa1[[#This Row],[BARU]]="",biasa1[[#This Row],[JUMLAH AWAL]],biasa1[[#This Row],[BARU]])</f>
        <v>79</v>
      </c>
      <c r="D1643" s="87" t="s">
        <v>192</v>
      </c>
      <c r="E1643" s="87">
        <v>79</v>
      </c>
      <c r="F1643" s="87"/>
      <c r="G16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3" s="90"/>
      <c r="I16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3" s="91">
        <f>LOOKUP(ROW(K1643)-ROWS($K$1:$K$3),biasa1[NO])</f>
        <v>1640</v>
      </c>
      <c r="L1643" s="77" t="str">
        <f>LOOKUP(biasa2[[#This Row],[NO]],biasa1[NO],biasa1[NAMA])</f>
        <v>PC Klg ret A - 84</v>
      </c>
      <c r="M1643" s="91">
        <f>LOOKUP(biasa2[[#This Row],[NO]],biasa1[NO],biasa1[JUMLAH])</f>
        <v>2</v>
      </c>
      <c r="N1643" s="91" t="str">
        <f>LOOKUP(biasa2[[#This Row],[NO]],biasa1[NO],biasa1[SATUAN])</f>
        <v>192 pc</v>
      </c>
    </row>
    <row r="1644" spans="1:14" ht="20.100000000000001" customHeight="1">
      <c r="A1644" s="87">
        <f>IF(biasa1[[#This Row],[JUMLAH]]&gt;0,COUNT(A$3:$A1643)+1,"")</f>
        <v>1618</v>
      </c>
      <c r="B1644" s="96" t="s">
        <v>1614</v>
      </c>
      <c r="C1644" s="97">
        <f>IF(biasa1[[#This Row],[BARU]]="",biasa1[[#This Row],[JUMLAH AWAL]],biasa1[[#This Row],[BARU]])</f>
        <v>4</v>
      </c>
      <c r="D1644" s="97" t="s">
        <v>188</v>
      </c>
      <c r="E1644" s="97">
        <v>4</v>
      </c>
      <c r="F1644" s="87"/>
      <c r="G16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4" s="90"/>
      <c r="I16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4" s="91">
        <f>LOOKUP(ROW(K1644)-ROWS($K$1:$K$3),biasa1[NO])</f>
        <v>1641</v>
      </c>
      <c r="L1644" s="77" t="str">
        <f>LOOKUP(biasa2[[#This Row],[NO]],biasa1[NO],biasa1[NAMA])</f>
        <v>PC Klg ret D - 94 kotak</v>
      </c>
      <c r="M1644" s="91">
        <f>LOOKUP(biasa2[[#This Row],[NO]],biasa1[NO],biasa1[JUMLAH])</f>
        <v>5</v>
      </c>
      <c r="N1644" s="91" t="str">
        <f>LOOKUP(biasa2[[#This Row],[NO]],biasa1[NO],biasa1[SATUAN])</f>
        <v>180 pc</v>
      </c>
    </row>
    <row r="1645" spans="1:14" ht="20.100000000000001" customHeight="1">
      <c r="A1645" s="87">
        <f>IF(biasa1[[#This Row],[JUMLAH]]&gt;0,COUNT(A$3:$A1644)+1,"")</f>
        <v>1619</v>
      </c>
      <c r="B1645" s="88" t="s">
        <v>1615</v>
      </c>
      <c r="C1645" s="87">
        <f>IF(biasa1[[#This Row],[BARU]]="",biasa1[[#This Row],[JUMLAH AWAL]],biasa1[[#This Row],[BARU]])</f>
        <v>6</v>
      </c>
      <c r="D1645" s="87">
        <v>192</v>
      </c>
      <c r="E1645" s="87">
        <v>6</v>
      </c>
      <c r="F1645" s="87"/>
      <c r="G16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5" s="90"/>
      <c r="I16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5" s="91">
        <f>LOOKUP(ROW(K1645)-ROWS($K$1:$K$3),biasa1[NO])</f>
        <v>1642</v>
      </c>
      <c r="L1645" s="77" t="str">
        <f>LOOKUP(biasa2[[#This Row],[NO]],biasa1[NO],biasa1[NAMA])</f>
        <v>PC Klg set KT 6601 (BLK)</v>
      </c>
      <c r="M1645" s="91">
        <f>LOOKUP(biasa2[[#This Row],[NO]],biasa1[NO],biasa1[JUMLAH])</f>
        <v>62</v>
      </c>
      <c r="N1645" s="91">
        <f>LOOKUP(biasa2[[#This Row],[NO]],biasa1[NO],biasa1[SATUAN])</f>
        <v>192</v>
      </c>
    </row>
    <row r="1646" spans="1:14" ht="20.100000000000001" customHeight="1">
      <c r="A1646" s="89">
        <f>IF(biasa1[[#This Row],[JUMLAH]]&gt;0,COUNT(A$3:$A1645)+1,"")</f>
        <v>1620</v>
      </c>
      <c r="B1646" s="88" t="s">
        <v>3680</v>
      </c>
      <c r="C1646" s="89">
        <f>IF(biasa1[[#This Row],[BARU]]="",biasa1[[#This Row],[JUMLAH AWAL]],biasa1[[#This Row],[BARU]])</f>
        <v>6</v>
      </c>
      <c r="D1646" s="87" t="s">
        <v>188</v>
      </c>
      <c r="E1646" s="87"/>
      <c r="F1646" s="87">
        <v>6</v>
      </c>
      <c r="G1646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6</v>
      </c>
      <c r="H1646" s="90"/>
      <c r="I16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1646" s="91">
        <f>LOOKUP(ROW(K1646)-ROWS($K$1:$K$3),biasa1[NO])</f>
        <v>1643</v>
      </c>
      <c r="L1646" s="77" t="str">
        <f>LOOKUP(biasa2[[#This Row],[NO]],biasa1[NO],biasa1[NAMA])</f>
        <v>PC Klg susun-sika</v>
      </c>
      <c r="M1646" s="91">
        <f>LOOKUP(biasa2[[#This Row],[NO]],biasa1[NO],biasa1[JUMLAH])</f>
        <v>15</v>
      </c>
      <c r="N1646" s="91" t="str">
        <f>LOOKUP(biasa2[[#This Row],[NO]],biasa1[NO],biasa1[SATUAN])</f>
        <v>20 ls</v>
      </c>
    </row>
    <row r="1647" spans="1:14" ht="20.100000000000001" customHeight="1">
      <c r="A1647" s="87">
        <f>IF(biasa1[[#This Row],[JUMLAH]]&gt;0,COUNT(A$3:$A1646)+1,"")</f>
        <v>1621</v>
      </c>
      <c r="B1647" s="88" t="s">
        <v>1616</v>
      </c>
      <c r="C1647" s="87">
        <f>IF(biasa1[[#This Row],[BARU]]="",biasa1[[#This Row],[JUMLAH AWAL]],biasa1[[#This Row],[BARU]])</f>
        <v>1</v>
      </c>
      <c r="D1647" s="87" t="s">
        <v>188</v>
      </c>
      <c r="E1647" s="87">
        <v>1</v>
      </c>
      <c r="F1647" s="87"/>
      <c r="G16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7" s="90"/>
      <c r="I16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7" s="91">
        <f>LOOKUP(ROW(K1647)-ROWS($K$1:$K$3),biasa1[NO])</f>
        <v>1644</v>
      </c>
      <c r="L1647" s="77" t="str">
        <f>LOOKUP(biasa2[[#This Row],[NO]],biasa1[NO],biasa1[NAMA])</f>
        <v>PC Klg ZG-6913</v>
      </c>
      <c r="M1647" s="91">
        <f>LOOKUP(biasa2[[#This Row],[NO]],biasa1[NO],biasa1[JUMLAH])</f>
        <v>18</v>
      </c>
      <c r="N1647" s="91" t="str">
        <f>LOOKUP(biasa2[[#This Row],[NO]],biasa1[NO],biasa1[SATUAN])</f>
        <v>12 ls</v>
      </c>
    </row>
    <row r="1648" spans="1:14" ht="20.100000000000001" customHeight="1">
      <c r="A1648" s="87">
        <f>IF(biasa1[[#This Row],[JUMLAH]]&gt;0,COUNT(A$3:$A1647)+1,"")</f>
        <v>1622</v>
      </c>
      <c r="B1648" s="88" t="s">
        <v>1617</v>
      </c>
      <c r="C1648" s="87">
        <f>IF(biasa1[[#This Row],[BARU]]="",biasa1[[#This Row],[JUMLAH AWAL]],biasa1[[#This Row],[BARU]])</f>
        <v>2</v>
      </c>
      <c r="D1648" s="87" t="s">
        <v>5</v>
      </c>
      <c r="E1648" s="87">
        <v>2</v>
      </c>
      <c r="F1648" s="87"/>
      <c r="G16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8" s="90"/>
      <c r="I16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8" s="91">
        <f>LOOKUP(ROW(K1648)-ROWS($K$1:$K$3),biasa1[NO])</f>
        <v>1645</v>
      </c>
      <c r="L1648" s="77" t="str">
        <f>LOOKUP(biasa2[[#This Row],[NO]],biasa1[NO],biasa1[NAMA])</f>
        <v>PC KM 2 WTP</v>
      </c>
      <c r="M1648" s="91">
        <f>LOOKUP(biasa2[[#This Row],[NO]],biasa1[NO],biasa1[JUMLAH])</f>
        <v>2</v>
      </c>
      <c r="N1648" s="91">
        <f>LOOKUP(biasa2[[#This Row],[NO]],biasa1[NO],biasa1[SATUAN])</f>
        <v>0</v>
      </c>
    </row>
    <row r="1649" spans="1:14" ht="20.100000000000001" customHeight="1">
      <c r="A1649" s="87">
        <f>IF(biasa1[[#This Row],[JUMLAH]]&gt;0,COUNT(A$3:$A1648)+1,"")</f>
        <v>1623</v>
      </c>
      <c r="B1649" s="88" t="s">
        <v>1618</v>
      </c>
      <c r="C1649" s="87">
        <f>IF(biasa1[[#This Row],[BARU]]="",biasa1[[#This Row],[JUMLAH AWAL]],biasa1[[#This Row],[BARU]])</f>
        <v>10</v>
      </c>
      <c r="D1649" s="87" t="s">
        <v>58</v>
      </c>
      <c r="E1649" s="87">
        <v>10</v>
      </c>
      <c r="F1649" s="87"/>
      <c r="G16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9" s="90"/>
      <c r="I16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9" s="91">
        <f>LOOKUP(ROW(K1649)-ROWS($K$1:$K$3),biasa1[NO])</f>
        <v>1646</v>
      </c>
      <c r="L1649" s="77" t="str">
        <f>LOOKUP(biasa2[[#This Row],[NO]],biasa1[NO],biasa1[NAMA])</f>
        <v>PC KM 21(5)/ 311A(2)</v>
      </c>
      <c r="M1649" s="91">
        <f>LOOKUP(biasa2[[#This Row],[NO]],biasa1[NO],biasa1[JUMLAH])</f>
        <v>7</v>
      </c>
      <c r="N1649" s="91" t="str">
        <f>LOOKUP(biasa2[[#This Row],[NO]],biasa1[NO],biasa1[SATUAN])</f>
        <v>12 ls</v>
      </c>
    </row>
    <row r="1650" spans="1:14" ht="20.100000000000001" customHeight="1">
      <c r="A1650" s="87">
        <f>IF(biasa1[[#This Row],[JUMLAH]]&gt;0,COUNT(A$3:$A1649)+1,"")</f>
        <v>1624</v>
      </c>
      <c r="B1650" s="88" t="s">
        <v>1619</v>
      </c>
      <c r="C1650" s="87">
        <f>IF(biasa1[[#This Row],[BARU]]="",biasa1[[#This Row],[JUMLAH AWAL]],biasa1[[#This Row],[BARU]])</f>
        <v>4</v>
      </c>
      <c r="D1650" s="87" t="s">
        <v>634</v>
      </c>
      <c r="E1650" s="87">
        <v>4</v>
      </c>
      <c r="F1650" s="87"/>
      <c r="G16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0" s="90"/>
      <c r="I16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0" s="91">
        <f>LOOKUP(ROW(K1650)-ROWS($K$1:$K$3),biasa1[NO])</f>
        <v>1647</v>
      </c>
      <c r="L1650" s="77" t="str">
        <f>LOOKUP(biasa2[[#This Row],[NO]],biasa1[NO],biasa1[NAMA])</f>
        <v>PC KM 22(11)/ KM 23(7)</v>
      </c>
      <c r="M1650" s="91">
        <f>LOOKUP(biasa2[[#This Row],[NO]],biasa1[NO],biasa1[JUMLAH])</f>
        <v>18</v>
      </c>
      <c r="N1650" s="91" t="str">
        <f>LOOKUP(biasa2[[#This Row],[NO]],biasa1[NO],biasa1[SATUAN])</f>
        <v>12 ls</v>
      </c>
    </row>
    <row r="1651" spans="1:14" ht="20.100000000000001" customHeight="1">
      <c r="A1651" s="87">
        <f>IF(biasa1[[#This Row],[JUMLAH]]&gt;0,COUNT(A$3:$A1650)+1,"")</f>
        <v>1625</v>
      </c>
      <c r="B1651" s="88" t="s">
        <v>1620</v>
      </c>
      <c r="C1651" s="87">
        <f>IF(biasa1[[#This Row],[BARU]]="",biasa1[[#This Row],[JUMLAH AWAL]],biasa1[[#This Row],[BARU]])</f>
        <v>60</v>
      </c>
      <c r="D1651" s="87" t="s">
        <v>172</v>
      </c>
      <c r="E1651" s="87">
        <v>60</v>
      </c>
      <c r="F1651" s="87"/>
      <c r="G16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1" s="90"/>
      <c r="I16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1" s="91">
        <f>LOOKUP(ROW(K1651)-ROWS($K$1:$K$3),biasa1[NO])</f>
        <v>1648</v>
      </c>
      <c r="L1651" s="77" t="str">
        <f>LOOKUP(biasa2[[#This Row],[NO]],biasa1[NO],biasa1[NAMA])</f>
        <v>PC KM 30C (Blk)</v>
      </c>
      <c r="M1651" s="91">
        <f>LOOKUP(biasa2[[#This Row],[NO]],biasa1[NO],biasa1[JUMLAH])</f>
        <v>11</v>
      </c>
      <c r="N1651" s="91" t="str">
        <f>LOOKUP(biasa2[[#This Row],[NO]],biasa1[NO],biasa1[SATUAN])</f>
        <v>16 ls</v>
      </c>
    </row>
    <row r="1652" spans="1:14" ht="20.100000000000001" customHeight="1">
      <c r="A1652" s="87">
        <f>IF(biasa1[[#This Row],[JUMLAH]]&gt;0,COUNT(A$3:$A1651)+1,"")</f>
        <v>1626</v>
      </c>
      <c r="B1652" s="88" t="s">
        <v>1621</v>
      </c>
      <c r="C1652" s="87">
        <f>IF(biasa1[[#This Row],[BARU]]="",biasa1[[#This Row],[JUMLAH AWAL]],biasa1[[#This Row],[BARU]])</f>
        <v>4</v>
      </c>
      <c r="D1652" s="87" t="s">
        <v>172</v>
      </c>
      <c r="E1652" s="87">
        <v>4</v>
      </c>
      <c r="F1652" s="87"/>
      <c r="G16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2" s="90"/>
      <c r="I16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2" s="91">
        <f>LOOKUP(ROW(K1652)-ROWS($K$1:$K$3),biasa1[NO])</f>
        <v>1649</v>
      </c>
      <c r="L1652" s="77" t="str">
        <f>LOOKUP(biasa2[[#This Row],[NO]],biasa1[NO],biasa1[NAMA])</f>
        <v>PC Kode K 22</v>
      </c>
      <c r="M1652" s="91">
        <f>LOOKUP(biasa2[[#This Row],[NO]],biasa1[NO],biasa1[JUMLAH])</f>
        <v>68</v>
      </c>
      <c r="N1652" s="91" t="str">
        <f>LOOKUP(biasa2[[#This Row],[NO]],biasa1[NO],biasa1[SATUAN])</f>
        <v>168 pc</v>
      </c>
    </row>
    <row r="1653" spans="1:14" ht="20.100000000000001" customHeight="1">
      <c r="A1653" s="87">
        <f>IF(biasa1[[#This Row],[JUMLAH]]&gt;0,COUNT(A$3:$A1652)+1,"")</f>
        <v>1627</v>
      </c>
      <c r="B1653" s="88" t="s">
        <v>1622</v>
      </c>
      <c r="C1653" s="87">
        <f>IF(biasa1[[#This Row],[BARU]]="",biasa1[[#This Row],[JUMLAH AWAL]],biasa1[[#This Row],[BARU]])</f>
        <v>16</v>
      </c>
      <c r="D1653" s="87" t="s">
        <v>634</v>
      </c>
      <c r="E1653" s="87">
        <v>16</v>
      </c>
      <c r="F1653" s="87"/>
      <c r="G16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3" s="90"/>
      <c r="I16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3" s="91">
        <f>LOOKUP(ROW(K1653)-ROWS($K$1:$K$3),biasa1[NO])</f>
        <v>1650</v>
      </c>
      <c r="L1653" s="77" t="str">
        <f>LOOKUP(biasa2[[#This Row],[NO]],biasa1[NO],biasa1[NAMA])</f>
        <v>PC KW 2255</v>
      </c>
      <c r="M1653" s="91">
        <f>LOOKUP(biasa2[[#This Row],[NO]],biasa1[NO],biasa1[JUMLAH])</f>
        <v>1</v>
      </c>
      <c r="N1653" s="91" t="str">
        <f>LOOKUP(biasa2[[#This Row],[NO]],biasa1[NO],biasa1[SATUAN])</f>
        <v>72 pc</v>
      </c>
    </row>
    <row r="1654" spans="1:14" ht="20.100000000000001" customHeight="1">
      <c r="A1654" s="87">
        <f>IF(biasa1[[#This Row],[JUMLAH]]&gt;0,COUNT(A$3:$A1653)+1,"")</f>
        <v>1628</v>
      </c>
      <c r="B1654" s="88" t="s">
        <v>1623</v>
      </c>
      <c r="C1654" s="87">
        <f>IF(biasa1[[#This Row],[BARU]]="",biasa1[[#This Row],[JUMLAH AWAL]],biasa1[[#This Row],[BARU]])</f>
        <v>2</v>
      </c>
      <c r="D1654" s="87" t="s">
        <v>4</v>
      </c>
      <c r="E1654" s="87">
        <v>2</v>
      </c>
      <c r="F1654" s="87"/>
      <c r="G16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4" s="90"/>
      <c r="I16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4" s="91">
        <f>LOOKUP(ROW(K1654)-ROWS($K$1:$K$3),biasa1[NO])</f>
        <v>1651</v>
      </c>
      <c r="L1654" s="77" t="str">
        <f>LOOKUP(biasa2[[#This Row],[NO]],biasa1[NO],biasa1[NAMA])</f>
        <v>PC KX 201-02 Disney C16-161 (ATAS)</v>
      </c>
      <c r="M1654" s="91">
        <f>LOOKUP(biasa2[[#This Row],[NO]],biasa1[NO],biasa1[JUMLAH])</f>
        <v>1</v>
      </c>
      <c r="N1654" s="91" t="str">
        <f>LOOKUP(biasa2[[#This Row],[NO]],biasa1[NO],biasa1[SATUAN])</f>
        <v>160 pc</v>
      </c>
    </row>
    <row r="1655" spans="1:14" ht="20.100000000000001" customHeight="1">
      <c r="A1655" s="87">
        <f>IF(biasa1[[#This Row],[JUMLAH]]&gt;0,COUNT(A$3:$A1654)+1,"")</f>
        <v>1629</v>
      </c>
      <c r="B1655" s="88" t="s">
        <v>1624</v>
      </c>
      <c r="C1655" s="87">
        <f>IF(biasa1[[#This Row],[BARU]]="",biasa1[[#This Row],[JUMLAH AWAL]],biasa1[[#This Row],[BARU]])</f>
        <v>2</v>
      </c>
      <c r="D1655" s="87" t="s">
        <v>126</v>
      </c>
      <c r="E1655" s="87">
        <v>2</v>
      </c>
      <c r="F1655" s="87"/>
      <c r="G16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5" s="90"/>
      <c r="I16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5" s="91">
        <f>LOOKUP(ROW(K1655)-ROWS($K$1:$K$3),biasa1[NO])</f>
        <v>1652</v>
      </c>
      <c r="L1655" s="77" t="str">
        <f>LOOKUP(biasa2[[#This Row],[NO]],biasa1[NO],biasa1[NAMA])</f>
        <v>PC L A 1005/ Fahma</v>
      </c>
      <c r="M1655" s="91">
        <f>LOOKUP(biasa2[[#This Row],[NO]],biasa1[NO],biasa1[JUMLAH])</f>
        <v>1</v>
      </c>
      <c r="N1655" s="91" t="str">
        <f>LOOKUP(biasa2[[#This Row],[NO]],biasa1[NO],biasa1[SATUAN])</f>
        <v>432 pc</v>
      </c>
    </row>
    <row r="1656" spans="1:14" ht="20.100000000000001" customHeight="1">
      <c r="A1656" s="87">
        <f>IF(biasa1[[#This Row],[JUMLAH]]&gt;0,COUNT(A$3:$A1655)+1,"")</f>
        <v>1630</v>
      </c>
      <c r="B1656" s="88" t="s">
        <v>1625</v>
      </c>
      <c r="C1656" s="87">
        <f>IF(biasa1[[#This Row],[BARU]]="",biasa1[[#This Row],[JUMLAH AWAL]],biasa1[[#This Row],[BARU]])</f>
        <v>1</v>
      </c>
      <c r="D1656" s="87" t="s">
        <v>634</v>
      </c>
      <c r="E1656" s="87">
        <v>1</v>
      </c>
      <c r="F1656" s="87"/>
      <c r="G16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6" s="90"/>
      <c r="I16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6" s="91">
        <f>LOOKUP(ROW(K1656)-ROWS($K$1:$K$3),biasa1[NO])</f>
        <v>1653</v>
      </c>
      <c r="L1656" s="77" t="str">
        <f>LOOKUP(biasa2[[#This Row],[NO]],biasa1[NO],biasa1[NAMA])</f>
        <v>PC L CE 393/ A/ Segi</v>
      </c>
      <c r="M1656" s="91">
        <f>LOOKUP(biasa2[[#This Row],[NO]],biasa1[NO],biasa1[JUMLAH])</f>
        <v>1</v>
      </c>
      <c r="N1656" s="91" t="str">
        <f>LOOKUP(biasa2[[#This Row],[NO]],biasa1[NO],biasa1[SATUAN])</f>
        <v>300 pc</v>
      </c>
    </row>
    <row r="1657" spans="1:14" ht="20.100000000000001" customHeight="1">
      <c r="A1657" s="87">
        <f>IF(biasa1[[#This Row],[JUMLAH]]&gt;0,COUNT(A$3:$A1656)+1,"")</f>
        <v>1631</v>
      </c>
      <c r="B1657" s="96" t="s">
        <v>2758</v>
      </c>
      <c r="C1657" s="97">
        <f>IF(biasa1[[#This Row],[BARU]]="",biasa1[[#This Row],[JUMLAH AWAL]],biasa1[[#This Row],[BARU]])</f>
        <v>2</v>
      </c>
      <c r="D1657" s="97" t="s">
        <v>188</v>
      </c>
      <c r="E1657" s="97">
        <v>2</v>
      </c>
      <c r="F1657" s="87"/>
      <c r="G16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7" s="90"/>
      <c r="I16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7" s="91">
        <f>LOOKUP(ROW(K1657)-ROWS($K$1:$K$3),biasa1[NO])</f>
        <v>1654</v>
      </c>
      <c r="L1657" s="77" t="str">
        <f>LOOKUP(biasa2[[#This Row],[NO]],biasa1[NO],biasa1[NAMA])</f>
        <v>PC L XT 9907</v>
      </c>
      <c r="M1657" s="91">
        <f>LOOKUP(biasa2[[#This Row],[NO]],biasa1[NO],biasa1[JUMLAH])</f>
        <v>1</v>
      </c>
      <c r="N1657" s="91" t="str">
        <f>LOOKUP(biasa2[[#This Row],[NO]],biasa1[NO],biasa1[SATUAN])</f>
        <v>300 pc</v>
      </c>
    </row>
    <row r="1658" spans="1:14" ht="20.100000000000001" customHeight="1">
      <c r="A1658" s="87">
        <f>IF(biasa1[[#This Row],[JUMLAH]]&gt;0,COUNT(A$3:$A1657)+1,"")</f>
        <v>1632</v>
      </c>
      <c r="B1658" s="88" t="s">
        <v>1626</v>
      </c>
      <c r="C1658" s="87">
        <f>IF(biasa1[[#This Row],[BARU]]="",biasa1[[#This Row],[JUMLAH AWAL]],biasa1[[#This Row],[BARU]])</f>
        <v>35</v>
      </c>
      <c r="D1658" s="87" t="s">
        <v>58</v>
      </c>
      <c r="E1658" s="87">
        <v>35</v>
      </c>
      <c r="F1658" s="87"/>
      <c r="G16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8" s="90"/>
      <c r="I16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8" s="91">
        <f>LOOKUP(ROW(K1658)-ROWS($K$1:$K$3),biasa1[NO])</f>
        <v>1655</v>
      </c>
      <c r="L1658" s="77" t="str">
        <f>LOOKUP(biasa2[[#This Row],[NO]],biasa1[NO],biasa1[NAMA])</f>
        <v>PC L ZM 3452</v>
      </c>
      <c r="M1658" s="91">
        <f>LOOKUP(biasa2[[#This Row],[NO]],biasa1[NO],biasa1[JUMLAH])</f>
        <v>1</v>
      </c>
      <c r="N1658" s="91" t="str">
        <f>LOOKUP(biasa2[[#This Row],[NO]],biasa1[NO],biasa1[SATUAN])</f>
        <v>180 pc</v>
      </c>
    </row>
    <row r="1659" spans="1:14" ht="20.100000000000001" customHeight="1">
      <c r="A1659" s="87">
        <f>IF(biasa1[[#This Row],[JUMLAH]]&gt;0,COUNT(A$3:$A1658)+1,"")</f>
        <v>1633</v>
      </c>
      <c r="B1659" s="88" t="s">
        <v>1627</v>
      </c>
      <c r="C1659" s="87">
        <f>IF(biasa1[[#This Row],[BARU]]="",biasa1[[#This Row],[JUMLAH AWAL]],biasa1[[#This Row],[BARU]])</f>
        <v>6</v>
      </c>
      <c r="D1659" s="87" t="s">
        <v>192</v>
      </c>
      <c r="E1659" s="87">
        <v>6</v>
      </c>
      <c r="F1659" s="87"/>
      <c r="G16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9" s="90"/>
      <c r="I16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9" s="91">
        <f>LOOKUP(ROW(K1659)-ROWS($K$1:$K$3),biasa1[NO])</f>
        <v>1656</v>
      </c>
      <c r="L1659" s="77" t="str">
        <f>LOOKUP(biasa2[[#This Row],[NO]],biasa1[NO],biasa1[NAMA])</f>
        <v>Pc lampu 6635-1 Unicorn</v>
      </c>
      <c r="M1659" s="91">
        <f>LOOKUP(biasa2[[#This Row],[NO]],biasa1[NO],biasa1[JUMLAH])</f>
        <v>2</v>
      </c>
      <c r="N1659" s="91" t="str">
        <f>LOOKUP(biasa2[[#This Row],[NO]],biasa1[NO],biasa1[SATUAN])</f>
        <v>288 pc</v>
      </c>
    </row>
    <row r="1660" spans="1:14" ht="20.100000000000001" customHeight="1">
      <c r="A1660" s="87">
        <f>IF(biasa1[[#This Row],[JUMLAH]]&gt;0,COUNT(A$3:$A1659)+1,"")</f>
        <v>1634</v>
      </c>
      <c r="B1660" s="88" t="s">
        <v>1628</v>
      </c>
      <c r="C1660" s="87">
        <f>IF(biasa1[[#This Row],[BARU]]="",biasa1[[#This Row],[JUMLAH AWAL]],biasa1[[#This Row],[BARU]])</f>
        <v>1</v>
      </c>
      <c r="D1660" s="87" t="s">
        <v>192</v>
      </c>
      <c r="E1660" s="87">
        <v>1</v>
      </c>
      <c r="F1660" s="87"/>
      <c r="G16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0" s="90"/>
      <c r="I16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0" s="91">
        <f>LOOKUP(ROW(K1660)-ROWS($K$1:$K$3),biasa1[NO])</f>
        <v>1657</v>
      </c>
      <c r="L1660" s="77" t="str">
        <f>LOOKUP(biasa2[[#This Row],[NO]],biasa1[NO],biasa1[NAMA])</f>
        <v>Pc lampu 6635-2 LOL</v>
      </c>
      <c r="M1660" s="91">
        <f>LOOKUP(biasa2[[#This Row],[NO]],biasa1[NO],biasa1[JUMLAH])</f>
        <v>2</v>
      </c>
      <c r="N1660" s="91" t="str">
        <f>LOOKUP(biasa2[[#This Row],[NO]],biasa1[NO],biasa1[SATUAN])</f>
        <v>288 pc</v>
      </c>
    </row>
    <row r="1661" spans="1:14" ht="20.100000000000001" customHeight="1">
      <c r="A1661" s="87">
        <f>IF(biasa1[[#This Row],[JUMLAH]]&gt;0,COUNT(A$3:$A1660)+1,"")</f>
        <v>1635</v>
      </c>
      <c r="B1661" s="88" t="s">
        <v>1629</v>
      </c>
      <c r="C1661" s="87">
        <f>IF(biasa1[[#This Row],[BARU]]="",biasa1[[#This Row],[JUMLAH AWAL]],biasa1[[#This Row],[BARU]])</f>
        <v>1</v>
      </c>
      <c r="D1661" s="87" t="s">
        <v>192</v>
      </c>
      <c r="E1661" s="87">
        <v>1</v>
      </c>
      <c r="F1661" s="87"/>
      <c r="G16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1" s="90"/>
      <c r="I16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1" s="91">
        <f>LOOKUP(ROW(K1661)-ROWS($K$1:$K$3),biasa1[NO])</f>
        <v>1658</v>
      </c>
      <c r="L1661" s="77" t="str">
        <f>LOOKUP(biasa2[[#This Row],[NO]],biasa1[NO],biasa1[NAMA])</f>
        <v>Pc lampu 6635-2 LOL</v>
      </c>
      <c r="M1661" s="91">
        <f>LOOKUP(biasa2[[#This Row],[NO]],biasa1[NO],biasa1[JUMLAH])</f>
        <v>5</v>
      </c>
      <c r="N1661" s="91" t="str">
        <f>LOOKUP(biasa2[[#This Row],[NO]],biasa1[NO],biasa1[SATUAN])</f>
        <v>432 pc</v>
      </c>
    </row>
    <row r="1662" spans="1:14" ht="20.100000000000001" customHeight="1">
      <c r="A1662" s="87">
        <f>IF(biasa1[[#This Row],[JUMLAH]]&gt;0,COUNT(A$3:$A1661)+1,"")</f>
        <v>1636</v>
      </c>
      <c r="B1662" s="93" t="s">
        <v>2759</v>
      </c>
      <c r="C1662" s="94">
        <f>IF(biasa1[[#This Row],[BARU]]="",biasa1[[#This Row],[JUMLAH AWAL]],biasa1[[#This Row],[BARU]])</f>
        <v>4</v>
      </c>
      <c r="D1662" s="94" t="s">
        <v>624</v>
      </c>
      <c r="E1662" s="94">
        <v>4</v>
      </c>
      <c r="F1662" s="87"/>
      <c r="G16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2" s="90"/>
      <c r="I16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2" s="91">
        <f>LOOKUP(ROW(K1662)-ROWS($K$1:$K$3),biasa1[NO])</f>
        <v>1659</v>
      </c>
      <c r="L1662" s="77" t="str">
        <f>LOOKUP(biasa2[[#This Row],[NO]],biasa1[NO],biasa1[NAMA])</f>
        <v>Pc lampu 6635-5 BTS</v>
      </c>
      <c r="M1662" s="91">
        <f>LOOKUP(biasa2[[#This Row],[NO]],biasa1[NO],biasa1[JUMLAH])</f>
        <v>5</v>
      </c>
      <c r="N1662" s="91" t="str">
        <f>LOOKUP(biasa2[[#This Row],[NO]],biasa1[NO],biasa1[SATUAN])</f>
        <v>432 pc</v>
      </c>
    </row>
    <row r="1663" spans="1:14" ht="20.100000000000001" customHeight="1">
      <c r="A1663" s="87">
        <f>IF(biasa1[[#This Row],[JUMLAH]]&gt;0,COUNT(A$3:$A1662)+1,"")</f>
        <v>1637</v>
      </c>
      <c r="B1663" s="88" t="s">
        <v>1630</v>
      </c>
      <c r="C1663" s="87">
        <f>IF(biasa1[[#This Row],[BARU]]="",biasa1[[#This Row],[JUMLAH AWAL]],biasa1[[#This Row],[BARU]])</f>
        <v>32</v>
      </c>
      <c r="D1663" s="87" t="s">
        <v>51</v>
      </c>
      <c r="E1663" s="87">
        <v>32</v>
      </c>
      <c r="F1663" s="87"/>
      <c r="G16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3" s="90"/>
      <c r="I16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3" s="91">
        <f>LOOKUP(ROW(K1663)-ROWS($K$1:$K$3),biasa1[NO])</f>
        <v>1660</v>
      </c>
      <c r="L1663" s="77" t="str">
        <f>LOOKUP(biasa2[[#This Row],[NO]],biasa1[NO],biasa1[NAMA])</f>
        <v>Pc lampu 6636-1 Unicorn</v>
      </c>
      <c r="M1663" s="91">
        <f>LOOKUP(biasa2[[#This Row],[NO]],biasa1[NO],biasa1[JUMLAH])</f>
        <v>1</v>
      </c>
      <c r="N1663" s="91" t="str">
        <f>LOOKUP(biasa2[[#This Row],[NO]],biasa1[NO],biasa1[SATUAN])</f>
        <v>432 pc</v>
      </c>
    </row>
    <row r="1664" spans="1:14" ht="20.100000000000001" customHeight="1">
      <c r="A1664" s="87">
        <f>IF(biasa1[[#This Row],[JUMLAH]]&gt;0,COUNT(A$3:$A1663)+1,"")</f>
        <v>1638</v>
      </c>
      <c r="B1664" s="88" t="s">
        <v>1631</v>
      </c>
      <c r="C1664" s="87">
        <f>IF(biasa1[[#This Row],[BARU]]="",biasa1[[#This Row],[JUMLAH AWAL]],biasa1[[#This Row],[BARU]])</f>
        <v>15</v>
      </c>
      <c r="D1664" s="87" t="s">
        <v>126</v>
      </c>
      <c r="E1664" s="87">
        <v>15</v>
      </c>
      <c r="F1664" s="87"/>
      <c r="G16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4" s="90"/>
      <c r="I16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4" s="91">
        <f>LOOKUP(ROW(K1664)-ROWS($K$1:$K$3),biasa1[NO])</f>
        <v>1661</v>
      </c>
      <c r="L1664" s="77" t="str">
        <f>LOOKUP(biasa2[[#This Row],[NO]],biasa1[NO],biasa1[NAMA])</f>
        <v>Pc lampu 6636-2 LOL</v>
      </c>
      <c r="M1664" s="91">
        <f>LOOKUP(biasa2[[#This Row],[NO]],biasa1[NO],biasa1[JUMLAH])</f>
        <v>4</v>
      </c>
      <c r="N1664" s="91" t="str">
        <f>LOOKUP(biasa2[[#This Row],[NO]],biasa1[NO],biasa1[SATUAN])</f>
        <v>288 pc</v>
      </c>
    </row>
    <row r="1665" spans="1:14" ht="20.100000000000001" customHeight="1">
      <c r="A1665" s="87">
        <f>IF(biasa1[[#This Row],[JUMLAH]]&gt;0,COUNT(A$3:$A1664)+1,"")</f>
        <v>1639</v>
      </c>
      <c r="B1665" s="88" t="s">
        <v>1632</v>
      </c>
      <c r="C1665" s="87">
        <f>IF(biasa1[[#This Row],[BARU]]="",biasa1[[#This Row],[JUMLAH AWAL]],biasa1[[#This Row],[BARU]])</f>
        <v>37</v>
      </c>
      <c r="D1665" s="87" t="s">
        <v>1633</v>
      </c>
      <c r="E1665" s="87">
        <v>37</v>
      </c>
      <c r="F1665" s="87"/>
      <c r="G16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5" s="90"/>
      <c r="I16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5" s="91">
        <f>LOOKUP(ROW(K1665)-ROWS($K$1:$K$3),biasa1[NO])</f>
        <v>1662</v>
      </c>
      <c r="L1665" s="77" t="str">
        <f>LOOKUP(biasa2[[#This Row],[NO]],biasa1[NO],biasa1[NAMA])</f>
        <v>Pc lampu 6636-2 LOL</v>
      </c>
      <c r="M1665" s="91">
        <f>LOOKUP(biasa2[[#This Row],[NO]],biasa1[NO],biasa1[JUMLAH])</f>
        <v>5</v>
      </c>
      <c r="N1665" s="91" t="str">
        <f>LOOKUP(biasa2[[#This Row],[NO]],biasa1[NO],biasa1[SATUAN])</f>
        <v>432 pc</v>
      </c>
    </row>
    <row r="1666" spans="1:14" ht="20.100000000000001" customHeight="1">
      <c r="A1666" s="87">
        <f>IF(biasa1[[#This Row],[JUMLAH]]&gt;0,COUNT(A$3:$A1665)+1,"")</f>
        <v>1640</v>
      </c>
      <c r="B1666" s="88" t="s">
        <v>1634</v>
      </c>
      <c r="C1666" s="87">
        <f>IF(biasa1[[#This Row],[BARU]]="",biasa1[[#This Row],[JUMLAH AWAL]],biasa1[[#This Row],[BARU]])</f>
        <v>2</v>
      </c>
      <c r="D1666" s="87" t="s">
        <v>624</v>
      </c>
      <c r="E1666" s="87">
        <v>2</v>
      </c>
      <c r="F1666" s="87"/>
      <c r="G16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6" s="90"/>
      <c r="I16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6" s="91">
        <f>LOOKUP(ROW(K1666)-ROWS($K$1:$K$3),biasa1[NO])</f>
        <v>1663</v>
      </c>
      <c r="L1666" s="77" t="str">
        <f>LOOKUP(biasa2[[#This Row],[NO]],biasa1[NO],biasa1[NAMA])</f>
        <v>Pc lampu 6636-3 Avenger</v>
      </c>
      <c r="M1666" s="91">
        <f>LOOKUP(biasa2[[#This Row],[NO]],biasa1[NO],biasa1[JUMLAH])</f>
        <v>3</v>
      </c>
      <c r="N1666" s="91" t="str">
        <f>LOOKUP(biasa2[[#This Row],[NO]],biasa1[NO],biasa1[SATUAN])</f>
        <v>432 pc</v>
      </c>
    </row>
    <row r="1667" spans="1:14" ht="20.100000000000001" customHeight="1">
      <c r="A1667" s="87">
        <f>IF(biasa1[[#This Row],[JUMLAH]]&gt;0,COUNT(A$3:$A1666)+1,"")</f>
        <v>1641</v>
      </c>
      <c r="B1667" s="88" t="s">
        <v>1635</v>
      </c>
      <c r="C1667" s="87">
        <f>IF(biasa1[[#This Row],[BARU]]="",biasa1[[#This Row],[JUMLAH AWAL]],biasa1[[#This Row],[BARU]])</f>
        <v>5</v>
      </c>
      <c r="D1667" s="87" t="s">
        <v>190</v>
      </c>
      <c r="E1667" s="87">
        <v>5</v>
      </c>
      <c r="F1667" s="87"/>
      <c r="G16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7" s="90"/>
      <c r="I16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7" s="91">
        <f>LOOKUP(ROW(K1667)-ROWS($K$1:$K$3),biasa1[NO])</f>
        <v>1664</v>
      </c>
      <c r="L1667" s="77" t="str">
        <f>LOOKUP(biasa2[[#This Row],[NO]],biasa1[NO],biasa1[NAMA])</f>
        <v>Pc lampu 6636-6 BT21</v>
      </c>
      <c r="M1667" s="91">
        <f>LOOKUP(biasa2[[#This Row],[NO]],biasa1[NO],biasa1[JUMLAH])</f>
        <v>25</v>
      </c>
      <c r="N1667" s="91" t="str">
        <f>LOOKUP(biasa2[[#This Row],[NO]],biasa1[NO],biasa1[SATUAN])</f>
        <v>432 pc</v>
      </c>
    </row>
    <row r="1668" spans="1:14" ht="20.100000000000001" customHeight="1">
      <c r="A1668" s="87">
        <f>IF(biasa1[[#This Row],[JUMLAH]]&gt;0,COUNT(A$3:$A1667)+1,"")</f>
        <v>1642</v>
      </c>
      <c r="B1668" s="88" t="s">
        <v>1636</v>
      </c>
      <c r="C1668" s="87">
        <f>IF(biasa1[[#This Row],[BARU]]="",biasa1[[#This Row],[JUMLAH AWAL]],biasa1[[#This Row],[BARU]])</f>
        <v>62</v>
      </c>
      <c r="D1668" s="87">
        <v>192</v>
      </c>
      <c r="E1668" s="87">
        <v>62</v>
      </c>
      <c r="F1668" s="87"/>
      <c r="G16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8" s="90"/>
      <c r="I16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8" s="91">
        <f>LOOKUP(ROW(K1668)-ROWS($K$1:$K$3),biasa1[NO])</f>
        <v>1665</v>
      </c>
      <c r="L1668" s="77" t="str">
        <f>LOOKUP(biasa2[[#This Row],[NO]],biasa1[NO],biasa1[NAMA])</f>
        <v>PC M 65009 KB</v>
      </c>
      <c r="M1668" s="91">
        <f>LOOKUP(biasa2[[#This Row],[NO]],biasa1[NO],biasa1[JUMLAH])</f>
        <v>1</v>
      </c>
      <c r="N1668" s="91" t="str">
        <f>LOOKUP(biasa2[[#This Row],[NO]],biasa1[NO],biasa1[SATUAN])</f>
        <v>120 pc</v>
      </c>
    </row>
    <row r="1669" spans="1:14" ht="20.100000000000001" customHeight="1">
      <c r="A1669" s="87">
        <f>IF(biasa1[[#This Row],[JUMLAH]]&gt;0,COUNT(A$3:$A1668)+1,"")</f>
        <v>1643</v>
      </c>
      <c r="B1669" s="88" t="s">
        <v>1637</v>
      </c>
      <c r="C1669" s="87">
        <f>IF(biasa1[[#This Row],[BARU]]="",biasa1[[#This Row],[JUMLAH AWAL]],biasa1[[#This Row],[BARU]])</f>
        <v>15</v>
      </c>
      <c r="D1669" s="87" t="s">
        <v>1</v>
      </c>
      <c r="E1669" s="87">
        <v>15</v>
      </c>
      <c r="F1669" s="87"/>
      <c r="G16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9" s="90"/>
      <c r="I16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9" s="91">
        <f>LOOKUP(ROW(K1669)-ROWS($K$1:$K$3),biasa1[NO])</f>
        <v>1666</v>
      </c>
      <c r="L1669" s="77" t="str">
        <f>LOOKUP(biasa2[[#This Row],[NO]],biasa1[NO],biasa1[NAMA])</f>
        <v>PC magnet GP 9357</v>
      </c>
      <c r="M1669" s="91">
        <f>LOOKUP(biasa2[[#This Row],[NO]],biasa1[NO],biasa1[JUMLAH])</f>
        <v>8</v>
      </c>
      <c r="N1669" s="91" t="str">
        <f>LOOKUP(biasa2[[#This Row],[NO]],biasa1[NO],biasa1[SATUAN])</f>
        <v>160 pc</v>
      </c>
    </row>
    <row r="1670" spans="1:14" ht="20.100000000000001" customHeight="1">
      <c r="A1670" s="87">
        <f>IF(biasa1[[#This Row],[JUMLAH]]&gt;0,COUNT(A$3:$A1669)+1,"")</f>
        <v>1644</v>
      </c>
      <c r="B1670" s="88" t="s">
        <v>1638</v>
      </c>
      <c r="C1670" s="87">
        <f>IF(biasa1[[#This Row],[BARU]]="",biasa1[[#This Row],[JUMLAH AWAL]],biasa1[[#This Row],[BARU]])</f>
        <v>18</v>
      </c>
      <c r="D1670" s="87" t="s">
        <v>634</v>
      </c>
      <c r="E1670" s="87">
        <v>18</v>
      </c>
      <c r="F1670" s="87"/>
      <c r="G16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0" s="90"/>
      <c r="I16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0" s="91">
        <f>LOOKUP(ROW(K1670)-ROWS($K$1:$K$3),biasa1[NO])</f>
        <v>1667</v>
      </c>
      <c r="L1670" s="77" t="str">
        <f>LOOKUP(biasa2[[#This Row],[NO]],biasa1[NO],biasa1[NAMA])</f>
        <v>PC magnet KT 208</v>
      </c>
      <c r="M1670" s="91">
        <f>LOOKUP(biasa2[[#This Row],[NO]],biasa1[NO],biasa1[JUMLAH])</f>
        <v>9</v>
      </c>
      <c r="N1670" s="91">
        <f>LOOKUP(biasa2[[#This Row],[NO]],biasa1[NO],biasa1[SATUAN])</f>
        <v>120</v>
      </c>
    </row>
    <row r="1671" spans="1:14" ht="20.100000000000001" customHeight="1">
      <c r="A1671" s="87">
        <f>IF(biasa1[[#This Row],[JUMLAH]]&gt;0,COUNT(A$3:$A1670)+1,"")</f>
        <v>1645</v>
      </c>
      <c r="B1671" s="88" t="s">
        <v>1639</v>
      </c>
      <c r="C1671" s="87">
        <f>IF(biasa1[[#This Row],[BARU]]="",biasa1[[#This Row],[JUMLAH AWAL]],biasa1[[#This Row],[BARU]])</f>
        <v>2</v>
      </c>
      <c r="D1671" s="87"/>
      <c r="E1671" s="87">
        <v>2</v>
      </c>
      <c r="F1671" s="87"/>
      <c r="G16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1" s="90"/>
      <c r="I16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1" s="91">
        <f>LOOKUP(ROW(K1671)-ROWS($K$1:$K$3),biasa1[NO])</f>
        <v>1668</v>
      </c>
      <c r="L1671" s="77" t="str">
        <f>LOOKUP(biasa2[[#This Row],[NO]],biasa1[NO],biasa1[NAMA])</f>
        <v>PC magnet KT 77</v>
      </c>
      <c r="M1671" s="91">
        <f>LOOKUP(biasa2[[#This Row],[NO]],biasa1[NO],biasa1[JUMLAH])</f>
        <v>9</v>
      </c>
      <c r="N1671" s="91" t="str">
        <f>LOOKUP(biasa2[[#This Row],[NO]],biasa1[NO],biasa1[SATUAN])</f>
        <v>144 pc</v>
      </c>
    </row>
    <row r="1672" spans="1:14" ht="20.100000000000001" customHeight="1">
      <c r="A1672" s="87">
        <f>IF(biasa1[[#This Row],[JUMLAH]]&gt;0,COUNT(A$3:$A1671)+1,"")</f>
        <v>1646</v>
      </c>
      <c r="B1672" s="88" t="s">
        <v>1640</v>
      </c>
      <c r="C1672" s="87">
        <f>IF(biasa1[[#This Row],[BARU]]="",biasa1[[#This Row],[JUMLAH AWAL]],biasa1[[#This Row],[BARU]])</f>
        <v>7</v>
      </c>
      <c r="D1672" s="87" t="s">
        <v>634</v>
      </c>
      <c r="E1672" s="87">
        <v>7</v>
      </c>
      <c r="F1672" s="87"/>
      <c r="G16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2" s="90"/>
      <c r="I16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2" s="91">
        <f>LOOKUP(ROW(K1672)-ROWS($K$1:$K$3),biasa1[NO])</f>
        <v>1669</v>
      </c>
      <c r="L1672" s="77" t="str">
        <f>LOOKUP(biasa2[[#This Row],[NO]],biasa1[NO],biasa1[NAMA])</f>
        <v>PC Magnit 0110 disney/ 0110 apple bear</v>
      </c>
      <c r="M1672" s="91">
        <f>LOOKUP(biasa2[[#This Row],[NO]],biasa1[NO],biasa1[JUMLAH])</f>
        <v>2</v>
      </c>
      <c r="N1672" s="91" t="str">
        <f>LOOKUP(biasa2[[#This Row],[NO]],biasa1[NO],biasa1[SATUAN])</f>
        <v>96 pc</v>
      </c>
    </row>
    <row r="1673" spans="1:14" ht="20.100000000000001" customHeight="1">
      <c r="A1673" s="87">
        <f>IF(biasa1[[#This Row],[JUMLAH]]&gt;0,COUNT(A$3:$A1672)+1,"")</f>
        <v>1647</v>
      </c>
      <c r="B1673" s="88" t="s">
        <v>1641</v>
      </c>
      <c r="C1673" s="87">
        <f>IF(biasa1[[#This Row],[BARU]]="",biasa1[[#This Row],[JUMLAH AWAL]],biasa1[[#This Row],[BARU]])</f>
        <v>18</v>
      </c>
      <c r="D1673" s="87" t="s">
        <v>634</v>
      </c>
      <c r="E1673" s="87">
        <v>18</v>
      </c>
      <c r="F1673" s="87"/>
      <c r="G16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3" s="90"/>
      <c r="I16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3" s="91">
        <f>LOOKUP(ROW(K1673)-ROWS($K$1:$K$3),biasa1[NO])</f>
        <v>1670</v>
      </c>
      <c r="L1673" s="77" t="str">
        <f>LOOKUP(biasa2[[#This Row],[NO]],biasa1[NO],biasa1[NAMA])</f>
        <v>PC Magnit 051 MM blk</v>
      </c>
      <c r="M1673" s="91">
        <f>LOOKUP(biasa2[[#This Row],[NO]],biasa1[NO],biasa1[JUMLAH])</f>
        <v>32</v>
      </c>
      <c r="N1673" s="91" t="str">
        <f>LOOKUP(biasa2[[#This Row],[NO]],biasa1[NO],biasa1[SATUAN])</f>
        <v>72 pc</v>
      </c>
    </row>
    <row r="1674" spans="1:14" ht="20.100000000000001" customHeight="1">
      <c r="A1674" s="87">
        <f>IF(biasa1[[#This Row],[JUMLAH]]&gt;0,COUNT(A$3:$A1673)+1,"")</f>
        <v>1648</v>
      </c>
      <c r="B1674" s="88" t="s">
        <v>1642</v>
      </c>
      <c r="C1674" s="87">
        <f>IF(biasa1[[#This Row],[BARU]]="",biasa1[[#This Row],[JUMLAH AWAL]],biasa1[[#This Row],[BARU]])</f>
        <v>11</v>
      </c>
      <c r="D1674" s="87" t="s">
        <v>664</v>
      </c>
      <c r="E1674" s="87">
        <v>11</v>
      </c>
      <c r="F1674" s="87"/>
      <c r="G16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4" s="90"/>
      <c r="I16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4" s="91">
        <f>LOOKUP(ROW(K1674)-ROWS($K$1:$K$3),biasa1[NO])</f>
        <v>1671</v>
      </c>
      <c r="L1674" s="77" t="str">
        <f>LOOKUP(biasa2[[#This Row],[NO]],biasa1[NO],biasa1[NAMA])</f>
        <v>PC Magnit 107 02 (C16 160)/ 110</v>
      </c>
      <c r="M1674" s="91">
        <f>LOOKUP(biasa2[[#This Row],[NO]],biasa1[NO],biasa1[JUMLAH])</f>
        <v>1</v>
      </c>
      <c r="N1674" s="91" t="str">
        <f>LOOKUP(biasa2[[#This Row],[NO]],biasa1[NO],biasa1[SATUAN])</f>
        <v>12 ls</v>
      </c>
    </row>
    <row r="1675" spans="1:14" ht="20.100000000000001" customHeight="1">
      <c r="A1675" s="87">
        <f>IF(biasa1[[#This Row],[JUMLAH]]&gt;0,COUNT(A$3:$A1674)+1,"")</f>
        <v>1649</v>
      </c>
      <c r="B1675" s="88" t="s">
        <v>1643</v>
      </c>
      <c r="C1675" s="87">
        <f>IF(biasa1[[#This Row],[BARU]]="",biasa1[[#This Row],[JUMLAH AWAL]],biasa1[[#This Row],[BARU]])</f>
        <v>68</v>
      </c>
      <c r="D1675" s="87" t="s">
        <v>598</v>
      </c>
      <c r="E1675" s="87">
        <v>68</v>
      </c>
      <c r="F1675" s="87"/>
      <c r="G16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5" s="90"/>
      <c r="I16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5" s="91">
        <f>LOOKUP(ROW(K1675)-ROWS($K$1:$K$3),biasa1[NO])</f>
        <v>1672</v>
      </c>
      <c r="L1675" s="77" t="str">
        <f>LOOKUP(biasa2[[#This Row],[NO]],biasa1[NO],biasa1[NAMA])</f>
        <v>PC Magnit 1151</v>
      </c>
      <c r="M1675" s="91">
        <f>LOOKUP(biasa2[[#This Row],[NO]],biasa1[NO],biasa1[JUMLAH])</f>
        <v>3</v>
      </c>
      <c r="N1675" s="91" t="str">
        <f>LOOKUP(biasa2[[#This Row],[NO]],biasa1[NO],biasa1[SATUAN])</f>
        <v>144 pc</v>
      </c>
    </row>
    <row r="1676" spans="1:14" ht="20.100000000000001" customHeight="1">
      <c r="A1676" s="87">
        <f>IF(biasa1[[#This Row],[JUMLAH]]&gt;0,COUNT(A$3:$A1675)+1,"")</f>
        <v>1650</v>
      </c>
      <c r="B1676" s="88" t="s">
        <v>1644</v>
      </c>
      <c r="C1676" s="87">
        <f>IF(biasa1[[#This Row],[BARU]]="",biasa1[[#This Row],[JUMLAH AWAL]],biasa1[[#This Row],[BARU]])</f>
        <v>1</v>
      </c>
      <c r="D1676" s="87" t="s">
        <v>4</v>
      </c>
      <c r="E1676" s="87">
        <v>1</v>
      </c>
      <c r="F1676" s="87"/>
      <c r="G16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6" s="90"/>
      <c r="I16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6" s="91">
        <f>LOOKUP(ROW(K1676)-ROWS($K$1:$K$3),biasa1[NO])</f>
        <v>1673</v>
      </c>
      <c r="L1676" s="77" t="str">
        <f>LOOKUP(biasa2[[#This Row],[NO]],biasa1[NO],biasa1[NAMA])</f>
        <v>PC magnit 1628 kalkulator</v>
      </c>
      <c r="M1676" s="91">
        <f>LOOKUP(biasa2[[#This Row],[NO]],biasa1[NO],biasa1[JUMLAH])</f>
        <v>4</v>
      </c>
      <c r="N1676" s="91" t="str">
        <f>LOOKUP(biasa2[[#This Row],[NO]],biasa1[NO],biasa1[SATUAN])</f>
        <v>120 pc</v>
      </c>
    </row>
    <row r="1677" spans="1:14" ht="20.100000000000001" customHeight="1">
      <c r="A1677" s="87">
        <f>IF(biasa1[[#This Row],[JUMLAH]]&gt;0,COUNT(A$3:$A1676)+1,"")</f>
        <v>1651</v>
      </c>
      <c r="B1677" s="88" t="s">
        <v>1645</v>
      </c>
      <c r="C1677" s="87">
        <f>IF(biasa1[[#This Row],[BARU]]="",biasa1[[#This Row],[JUMLAH AWAL]],biasa1[[#This Row],[BARU]])</f>
        <v>1</v>
      </c>
      <c r="D1677" s="87" t="s">
        <v>51</v>
      </c>
      <c r="E1677" s="87">
        <v>1</v>
      </c>
      <c r="F1677" s="87"/>
      <c r="G16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7" s="90"/>
      <c r="I16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7" s="91">
        <f>LOOKUP(ROW(K1677)-ROWS($K$1:$K$3),biasa1[NO])</f>
        <v>1674</v>
      </c>
      <c r="L1677" s="77" t="str">
        <f>LOOKUP(biasa2[[#This Row],[NO]],biasa1[NO],biasa1[NAMA])</f>
        <v>PC Magnit 3506-07(1)/ 3543-05(1)</v>
      </c>
      <c r="M1677" s="91">
        <f>LOOKUP(biasa2[[#This Row],[NO]],biasa1[NO],biasa1[JUMLAH])</f>
        <v>2</v>
      </c>
      <c r="N1677" s="91" t="str">
        <f>LOOKUP(biasa2[[#This Row],[NO]],biasa1[NO],biasa1[SATUAN])</f>
        <v>12 ls</v>
      </c>
    </row>
    <row r="1678" spans="1:14" ht="20.100000000000001" customHeight="1">
      <c r="A1678" s="87">
        <f>IF(biasa1[[#This Row],[JUMLAH]]&gt;0,COUNT(A$3:$A1677)+1,"")</f>
        <v>1652</v>
      </c>
      <c r="B1678" s="88" t="s">
        <v>1646</v>
      </c>
      <c r="C1678" s="87">
        <f>IF(biasa1[[#This Row],[BARU]]="",biasa1[[#This Row],[JUMLAH AWAL]],biasa1[[#This Row],[BARU]])</f>
        <v>1</v>
      </c>
      <c r="D1678" s="87" t="s">
        <v>1230</v>
      </c>
      <c r="E1678" s="87">
        <v>1</v>
      </c>
      <c r="F1678" s="87"/>
      <c r="G16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8" s="90"/>
      <c r="I16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8" s="91">
        <f>LOOKUP(ROW(K1678)-ROWS($K$1:$K$3),biasa1[NO])</f>
        <v>1675</v>
      </c>
      <c r="L1678" s="77" t="str">
        <f>LOOKUP(biasa2[[#This Row],[NO]],biasa1[NO],biasa1[NAMA])</f>
        <v>PC Magnit 3515-02 (2)/ 3517-05 (1)</v>
      </c>
      <c r="M1678" s="91">
        <f>LOOKUP(biasa2[[#This Row],[NO]],biasa1[NO],biasa1[JUMLAH])</f>
        <v>3</v>
      </c>
      <c r="N1678" s="91" t="str">
        <f>LOOKUP(biasa2[[#This Row],[NO]],biasa1[NO],biasa1[SATUAN])</f>
        <v>144 pc</v>
      </c>
    </row>
    <row r="1679" spans="1:14" ht="20.100000000000001" customHeight="1">
      <c r="A1679" s="87">
        <f>IF(biasa1[[#This Row],[JUMLAH]]&gt;0,COUNT(A$3:$A1678)+1,"")</f>
        <v>1653</v>
      </c>
      <c r="B1679" s="88" t="s">
        <v>1647</v>
      </c>
      <c r="C1679" s="87">
        <f>IF(biasa1[[#This Row],[BARU]]="",biasa1[[#This Row],[JUMLAH AWAL]],biasa1[[#This Row],[BARU]])</f>
        <v>1</v>
      </c>
      <c r="D1679" s="87" t="s">
        <v>54</v>
      </c>
      <c r="E1679" s="87">
        <v>1</v>
      </c>
      <c r="F1679" s="87"/>
      <c r="G16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9" s="90"/>
      <c r="I16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9" s="91">
        <f>LOOKUP(ROW(K1679)-ROWS($K$1:$K$3),biasa1[NO])</f>
        <v>1676</v>
      </c>
      <c r="L1679" s="77" t="str">
        <f>LOOKUP(biasa2[[#This Row],[NO]],biasa1[NO],biasa1[NAMA])</f>
        <v>PC Magnit 3578-20</v>
      </c>
      <c r="M1679" s="91">
        <f>LOOKUP(biasa2[[#This Row],[NO]],biasa1[NO],biasa1[JUMLAH])</f>
        <v>7</v>
      </c>
      <c r="N1679" s="91" t="str">
        <f>LOOKUP(biasa2[[#This Row],[NO]],biasa1[NO],biasa1[SATUAN])</f>
        <v>96 pc</v>
      </c>
    </row>
    <row r="1680" spans="1:14" ht="20.100000000000001" customHeight="1">
      <c r="A1680" s="87">
        <f>IF(biasa1[[#This Row],[JUMLAH]]&gt;0,COUNT(A$3:$A1679)+1,"")</f>
        <v>1654</v>
      </c>
      <c r="B1680" s="88" t="s">
        <v>1648</v>
      </c>
      <c r="C1680" s="87">
        <f>IF(biasa1[[#This Row],[BARU]]="",biasa1[[#This Row],[JUMLAH AWAL]],biasa1[[#This Row],[BARU]])</f>
        <v>1</v>
      </c>
      <c r="D1680" s="87" t="s">
        <v>54</v>
      </c>
      <c r="E1680" s="87">
        <v>1</v>
      </c>
      <c r="F1680" s="87"/>
      <c r="G16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0" s="90"/>
      <c r="I16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0" s="91">
        <f>LOOKUP(ROW(K1680)-ROWS($K$1:$K$3),biasa1[NO])</f>
        <v>1677</v>
      </c>
      <c r="L1680" s="77" t="str">
        <f>LOOKUP(biasa2[[#This Row],[NO]],biasa1[NO],biasa1[NAMA])</f>
        <v>PC Magnit 3D KT 8158</v>
      </c>
      <c r="M1680" s="91">
        <f>LOOKUP(biasa2[[#This Row],[NO]],biasa1[NO],biasa1[JUMLAH])</f>
        <v>2</v>
      </c>
      <c r="N1680" s="91" t="str">
        <f>LOOKUP(biasa2[[#This Row],[NO]],biasa1[NO],biasa1[SATUAN])</f>
        <v>144 pc</v>
      </c>
    </row>
    <row r="1681" spans="1:14" ht="20.100000000000001" customHeight="1">
      <c r="A1681" s="87">
        <f>IF(biasa1[[#This Row],[JUMLAH]]&gt;0,COUNT(A$3:$A1680)+1,"")</f>
        <v>1655</v>
      </c>
      <c r="B1681" s="88" t="s">
        <v>1649</v>
      </c>
      <c r="C1681" s="87">
        <f>IF(biasa1[[#This Row],[BARU]]="",biasa1[[#This Row],[JUMLAH AWAL]],biasa1[[#This Row],[BARU]])</f>
        <v>1</v>
      </c>
      <c r="D1681" s="87" t="s">
        <v>190</v>
      </c>
      <c r="E1681" s="87">
        <v>1</v>
      </c>
      <c r="F1681" s="87"/>
      <c r="G16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1" s="90"/>
      <c r="I16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1" s="91">
        <f>LOOKUP(ROW(K1681)-ROWS($K$1:$K$3),biasa1[NO])</f>
        <v>1678</v>
      </c>
      <c r="L1681" s="77" t="str">
        <f>LOOKUP(biasa2[[#This Row],[NO]],biasa1[NO],biasa1[NAMA])</f>
        <v>PC Magnit 5501 Besar</v>
      </c>
      <c r="M1681" s="91">
        <f>LOOKUP(biasa2[[#This Row],[NO]],biasa1[NO],biasa1[JUMLAH])</f>
        <v>2</v>
      </c>
      <c r="N1681" s="91" t="str">
        <f>LOOKUP(biasa2[[#This Row],[NO]],biasa1[NO],biasa1[SATUAN])</f>
        <v>96 pc</v>
      </c>
    </row>
    <row r="1682" spans="1:14" ht="20.100000000000001" customHeight="1">
      <c r="A1682" s="87">
        <f>IF(biasa1[[#This Row],[JUMLAH]]&gt;0,COUNT(A$3:$A1681)+1,"")</f>
        <v>1656</v>
      </c>
      <c r="B1682" s="98" t="s">
        <v>2760</v>
      </c>
      <c r="C1682" s="94">
        <f>IF(biasa1[[#This Row],[BARU]]="",biasa1[[#This Row],[JUMLAH AWAL]],biasa1[[#This Row],[BARU]])</f>
        <v>2</v>
      </c>
      <c r="D1682" s="94" t="s">
        <v>699</v>
      </c>
      <c r="E1682" s="94">
        <v>2</v>
      </c>
      <c r="F1682" s="87"/>
      <c r="G16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2" s="90"/>
      <c r="I16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2" s="91">
        <f>LOOKUP(ROW(K1682)-ROWS($K$1:$K$3),biasa1[NO])</f>
        <v>1679</v>
      </c>
      <c r="L1682" s="77" t="str">
        <f>LOOKUP(biasa2[[#This Row],[NO]],biasa1[NO],biasa1[NAMA])</f>
        <v>PC Magnit 63M</v>
      </c>
      <c r="M1682" s="91">
        <f>LOOKUP(biasa2[[#This Row],[NO]],biasa1[NO],biasa1[JUMLAH])</f>
        <v>1</v>
      </c>
      <c r="N1682" s="91" t="str">
        <f>LOOKUP(biasa2[[#This Row],[NO]],biasa1[NO],biasa1[SATUAN])</f>
        <v>12 ls</v>
      </c>
    </row>
    <row r="1683" spans="1:14" ht="20.100000000000001" customHeight="1">
      <c r="A1683" s="87">
        <f>IF(biasa1[[#This Row],[JUMLAH]]&gt;0,COUNT(A$3:$A1682)+1,"")</f>
        <v>1657</v>
      </c>
      <c r="B1683" s="98" t="s">
        <v>2761</v>
      </c>
      <c r="C1683" s="94">
        <f>IF(biasa1[[#This Row],[BARU]]="",biasa1[[#This Row],[JUMLAH AWAL]],biasa1[[#This Row],[BARU]])</f>
        <v>2</v>
      </c>
      <c r="D1683" s="94" t="s">
        <v>699</v>
      </c>
      <c r="E1683" s="94">
        <v>2</v>
      </c>
      <c r="F1683" s="87"/>
      <c r="G16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3" s="90"/>
      <c r="I16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3" s="91">
        <f>LOOKUP(ROW(K1683)-ROWS($K$1:$K$3),biasa1[NO])</f>
        <v>1680</v>
      </c>
      <c r="L1683" s="77" t="str">
        <f>LOOKUP(biasa2[[#This Row],[NO]],biasa1[NO],biasa1[NAMA])</f>
        <v>PC Magnit 65005 (Baru)</v>
      </c>
      <c r="M1683" s="91">
        <f>LOOKUP(biasa2[[#This Row],[NO]],biasa1[NO],biasa1[JUMLAH])</f>
        <v>11</v>
      </c>
      <c r="N1683" s="91" t="str">
        <f>LOOKUP(biasa2[[#This Row],[NO]],biasa1[NO],biasa1[SATUAN])</f>
        <v>144 pc</v>
      </c>
    </row>
    <row r="1684" spans="1:14" ht="20.100000000000001" customHeight="1">
      <c r="A1684" s="87">
        <f>IF(biasa1[[#This Row],[JUMLAH]]&gt;0,COUNT(A$3:$A1683)+1,"")</f>
        <v>1658</v>
      </c>
      <c r="B1684" s="98" t="s">
        <v>2761</v>
      </c>
      <c r="C1684" s="94">
        <f>IF(biasa1[[#This Row],[BARU]]="",biasa1[[#This Row],[JUMLAH AWAL]],biasa1[[#This Row],[BARU]])</f>
        <v>5</v>
      </c>
      <c r="D1684" s="94" t="s">
        <v>1230</v>
      </c>
      <c r="E1684" s="94">
        <v>5</v>
      </c>
      <c r="F1684" s="87"/>
      <c r="G16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4" s="90"/>
      <c r="I16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4" s="91">
        <f>LOOKUP(ROW(K1684)-ROWS($K$1:$K$3),biasa1[NO])</f>
        <v>1681</v>
      </c>
      <c r="L1684" s="77" t="str">
        <f>LOOKUP(biasa2[[#This Row],[NO]],biasa1[NO],biasa1[NAMA])</f>
        <v>PC Magnit 65005 FR</v>
      </c>
      <c r="M1684" s="91">
        <f>LOOKUP(biasa2[[#This Row],[NO]],biasa1[NO],biasa1[JUMLAH])</f>
        <v>5</v>
      </c>
      <c r="N1684" s="91" t="str">
        <f>LOOKUP(biasa2[[#This Row],[NO]],biasa1[NO],biasa1[SATUAN])</f>
        <v>144 pc</v>
      </c>
    </row>
    <row r="1685" spans="1:14" ht="20.100000000000001" customHeight="1">
      <c r="A1685" s="87">
        <f>IF(biasa1[[#This Row],[JUMLAH]]&gt;0,COUNT(A$3:$A1684)+1,"")</f>
        <v>1659</v>
      </c>
      <c r="B1685" s="98" t="s">
        <v>2762</v>
      </c>
      <c r="C1685" s="94">
        <f>IF(biasa1[[#This Row],[BARU]]="",biasa1[[#This Row],[JUMLAH AWAL]],biasa1[[#This Row],[BARU]])</f>
        <v>5</v>
      </c>
      <c r="D1685" s="94" t="s">
        <v>1230</v>
      </c>
      <c r="E1685" s="94">
        <v>5</v>
      </c>
      <c r="F1685" s="87"/>
      <c r="G16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5" s="90"/>
      <c r="I16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5" s="91">
        <f>LOOKUP(ROW(K1685)-ROWS($K$1:$K$3),biasa1[NO])</f>
        <v>1682</v>
      </c>
      <c r="L1685" s="77" t="str">
        <f>LOOKUP(biasa2[[#This Row],[NO]],biasa1[NO],biasa1[NAMA])</f>
        <v>PC Magnit 660152 Spider</v>
      </c>
      <c r="M1685" s="91">
        <f>LOOKUP(biasa2[[#This Row],[NO]],biasa1[NO],biasa1[JUMLAH])</f>
        <v>1</v>
      </c>
      <c r="N1685" s="91" t="str">
        <f>LOOKUP(biasa2[[#This Row],[NO]],biasa1[NO],biasa1[SATUAN])</f>
        <v>144 pc</v>
      </c>
    </row>
    <row r="1686" spans="1:14" ht="20.100000000000001" customHeight="1">
      <c r="A1686" s="87">
        <f>IF(biasa1[[#This Row],[JUMLAH]]&gt;0,COUNT(A$3:$A1685)+1,"")</f>
        <v>1660</v>
      </c>
      <c r="B1686" s="93" t="s">
        <v>2763</v>
      </c>
      <c r="C1686" s="94">
        <f>IF(biasa1[[#This Row],[BARU]]="",biasa1[[#This Row],[JUMLAH AWAL]],biasa1[[#This Row],[BARU]])</f>
        <v>1</v>
      </c>
      <c r="D1686" s="94" t="s">
        <v>1230</v>
      </c>
      <c r="E1686" s="94">
        <v>1</v>
      </c>
      <c r="F1686" s="87"/>
      <c r="G16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6" s="90"/>
      <c r="I16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6" s="91">
        <f>LOOKUP(ROW(K1686)-ROWS($K$1:$K$3),biasa1[NO])</f>
        <v>1683</v>
      </c>
      <c r="L1686" s="77" t="str">
        <f>LOOKUP(biasa2[[#This Row],[NO]],biasa1[NO],biasa1[NAMA])</f>
        <v>PC Magnit 687 kal pasir</v>
      </c>
      <c r="M1686" s="91">
        <f>LOOKUP(biasa2[[#This Row],[NO]],biasa1[NO],biasa1[JUMLAH])</f>
        <v>1</v>
      </c>
      <c r="N1686" s="91" t="str">
        <f>LOOKUP(biasa2[[#This Row],[NO]],biasa1[NO],biasa1[SATUAN])</f>
        <v>12 ls</v>
      </c>
    </row>
    <row r="1687" spans="1:14" ht="20.100000000000001" customHeight="1">
      <c r="A1687" s="87">
        <f>IF(biasa1[[#This Row],[JUMLAH]]&gt;0,COUNT(A$3:$A1686)+1,"")</f>
        <v>1661</v>
      </c>
      <c r="B1687" s="93" t="s">
        <v>2764</v>
      </c>
      <c r="C1687" s="94">
        <f>IF(biasa1[[#This Row],[BARU]]="",biasa1[[#This Row],[JUMLAH AWAL]],biasa1[[#This Row],[BARU]])</f>
        <v>4</v>
      </c>
      <c r="D1687" s="94" t="s">
        <v>699</v>
      </c>
      <c r="E1687" s="94">
        <v>4</v>
      </c>
      <c r="F1687" s="87"/>
      <c r="G16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7" s="90"/>
      <c r="I16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7" s="91">
        <f>LOOKUP(ROW(K1687)-ROWS($K$1:$K$3),biasa1[NO])</f>
        <v>1684</v>
      </c>
      <c r="L1687" s="77" t="str">
        <f>LOOKUP(biasa2[[#This Row],[NO]],biasa1[NO],biasa1[NAMA])</f>
        <v>PC Magnit 811 kungfu panda</v>
      </c>
      <c r="M1687" s="91">
        <f>LOOKUP(biasa2[[#This Row],[NO]],biasa1[NO],biasa1[JUMLAH])</f>
        <v>2</v>
      </c>
      <c r="N1687" s="91" t="str">
        <f>LOOKUP(biasa2[[#This Row],[NO]],biasa1[NO],biasa1[SATUAN])</f>
        <v>120 pc</v>
      </c>
    </row>
    <row r="1688" spans="1:14" ht="20.100000000000001" customHeight="1">
      <c r="A1688" s="87">
        <f>IF(biasa1[[#This Row],[JUMLAH]]&gt;0,COUNT(A$3:$A1687)+1,"")</f>
        <v>1662</v>
      </c>
      <c r="B1688" s="93" t="s">
        <v>2764</v>
      </c>
      <c r="C1688" s="94">
        <f>IF(biasa1[[#This Row],[BARU]]="",biasa1[[#This Row],[JUMLAH AWAL]],biasa1[[#This Row],[BARU]])</f>
        <v>5</v>
      </c>
      <c r="D1688" s="94" t="s">
        <v>1230</v>
      </c>
      <c r="E1688" s="94">
        <v>5</v>
      </c>
      <c r="F1688" s="87"/>
      <c r="G16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8" s="90"/>
      <c r="I16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8" s="91">
        <f>LOOKUP(ROW(K1688)-ROWS($K$1:$K$3),biasa1[NO])</f>
        <v>1685</v>
      </c>
      <c r="L1688" s="77" t="str">
        <f>LOOKUP(biasa2[[#This Row],[NO]],biasa1[NO],biasa1[NAMA])</f>
        <v>PC Magnit 8123 jam</v>
      </c>
      <c r="M1688" s="91">
        <f>LOOKUP(biasa2[[#This Row],[NO]],biasa1[NO],biasa1[JUMLAH])</f>
        <v>3</v>
      </c>
      <c r="N1688" s="91" t="str">
        <f>LOOKUP(biasa2[[#This Row],[NO]],biasa1[NO],biasa1[SATUAN])</f>
        <v>10 ls</v>
      </c>
    </row>
    <row r="1689" spans="1:14" ht="20.100000000000001" customHeight="1">
      <c r="A1689" s="87">
        <f>IF(biasa1[[#This Row],[JUMLAH]]&gt;0,COUNT(A$3:$A1688)+1,"")</f>
        <v>1663</v>
      </c>
      <c r="B1689" s="93" t="s">
        <v>2765</v>
      </c>
      <c r="C1689" s="94">
        <f>IF(biasa1[[#This Row],[BARU]]="",biasa1[[#This Row],[JUMLAH AWAL]],biasa1[[#This Row],[BARU]])</f>
        <v>3</v>
      </c>
      <c r="D1689" s="94" t="s">
        <v>1230</v>
      </c>
      <c r="E1689" s="94">
        <v>3</v>
      </c>
      <c r="F1689" s="87"/>
      <c r="G16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9" s="90"/>
      <c r="I16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9" s="91">
        <f>LOOKUP(ROW(K1689)-ROWS($K$1:$K$3),biasa1[NO])</f>
        <v>1686</v>
      </c>
      <c r="L1689" s="77" t="str">
        <f>LOOKUP(biasa2[[#This Row],[NO]],biasa1[NO],biasa1[NAMA])</f>
        <v>PC magnit 9696</v>
      </c>
      <c r="M1689" s="91">
        <f>LOOKUP(biasa2[[#This Row],[NO]],biasa1[NO],biasa1[JUMLAH])</f>
        <v>3</v>
      </c>
      <c r="N1689" s="91" t="str">
        <f>LOOKUP(biasa2[[#This Row],[NO]],biasa1[NO],biasa1[SATUAN])</f>
        <v>120 pc</v>
      </c>
    </row>
    <row r="1690" spans="1:14" ht="20.100000000000001" customHeight="1">
      <c r="A1690" s="87">
        <f>IF(biasa1[[#This Row],[JUMLAH]]&gt;0,COUNT(A$3:$A1689)+1,"")</f>
        <v>1664</v>
      </c>
      <c r="B1690" s="93" t="s">
        <v>2766</v>
      </c>
      <c r="C1690" s="94">
        <f>IF(biasa1[[#This Row],[BARU]]="",biasa1[[#This Row],[JUMLAH AWAL]],biasa1[[#This Row],[BARU]])</f>
        <v>25</v>
      </c>
      <c r="D1690" s="94" t="s">
        <v>1230</v>
      </c>
      <c r="E1690" s="94">
        <v>25</v>
      </c>
      <c r="F1690" s="87"/>
      <c r="G16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0" s="90"/>
      <c r="I16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0" s="91">
        <f>LOOKUP(ROW(K1690)-ROWS($K$1:$K$3),biasa1[NO])</f>
        <v>1687</v>
      </c>
      <c r="L1690" s="77" t="str">
        <f>LOOKUP(biasa2[[#This Row],[NO]],biasa1[NO],biasa1[NAMA])</f>
        <v>PC Magnit A 1172</v>
      </c>
      <c r="M1690" s="91">
        <f>LOOKUP(biasa2[[#This Row],[NO]],biasa1[NO],biasa1[JUMLAH])</f>
        <v>5</v>
      </c>
      <c r="N1690" s="91" t="str">
        <f>LOOKUP(biasa2[[#This Row],[NO]],biasa1[NO],biasa1[SATUAN])</f>
        <v>144 pc</v>
      </c>
    </row>
    <row r="1691" spans="1:14" ht="20.100000000000001" customHeight="1">
      <c r="A1691" s="87">
        <f>IF(biasa1[[#This Row],[JUMLAH]]&gt;0,COUNT(A$3:$A1690)+1,"")</f>
        <v>1665</v>
      </c>
      <c r="B1691" s="88" t="s">
        <v>1650</v>
      </c>
      <c r="C1691" s="87">
        <f>IF(biasa1[[#This Row],[BARU]]="",biasa1[[#This Row],[JUMLAH AWAL]],biasa1[[#This Row],[BARU]])</f>
        <v>1</v>
      </c>
      <c r="D1691" s="87" t="s">
        <v>188</v>
      </c>
      <c r="E1691" s="87">
        <v>1</v>
      </c>
      <c r="F1691" s="87"/>
      <c r="G16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1" s="90"/>
      <c r="I16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1" s="91">
        <f>LOOKUP(ROW(K1691)-ROWS($K$1:$K$3),biasa1[NO])</f>
        <v>1688</v>
      </c>
      <c r="L1691" s="77" t="str">
        <f>LOOKUP(biasa2[[#This Row],[NO]],biasa1[NO],biasa1[NAMA])</f>
        <v>PC Magnit A1159+Kal</v>
      </c>
      <c r="M1691" s="91">
        <f>LOOKUP(biasa2[[#This Row],[NO]],biasa1[NO],biasa1[JUMLAH])</f>
        <v>3</v>
      </c>
      <c r="N1691" s="91" t="str">
        <f>LOOKUP(biasa2[[#This Row],[NO]],biasa1[NO],biasa1[SATUAN])</f>
        <v>160 pc</v>
      </c>
    </row>
    <row r="1692" spans="1:14" ht="20.100000000000001" customHeight="1">
      <c r="A1692" s="87">
        <f>IF(biasa1[[#This Row],[JUMLAH]]&gt;0,COUNT(A$3:$A1691)+1,"")</f>
        <v>1666</v>
      </c>
      <c r="B1692" s="88" t="s">
        <v>1651</v>
      </c>
      <c r="C1692" s="87">
        <f>IF(biasa1[[#This Row],[BARU]]="",biasa1[[#This Row],[JUMLAH AWAL]],biasa1[[#This Row],[BARU]])</f>
        <v>8</v>
      </c>
      <c r="D1692" s="87" t="s">
        <v>51</v>
      </c>
      <c r="E1692" s="87">
        <v>8</v>
      </c>
      <c r="F1692" s="87"/>
      <c r="G16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2" s="90"/>
      <c r="I16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2" s="91">
        <f>LOOKUP(ROW(K1692)-ROWS($K$1:$K$3),biasa1[NO])</f>
        <v>1689</v>
      </c>
      <c r="L1692" s="77" t="str">
        <f>LOOKUP(biasa2[[#This Row],[NO]],biasa1[NO],biasa1[NAMA])</f>
        <v>PC Magnit A222 Set</v>
      </c>
      <c r="M1692" s="91">
        <f>LOOKUP(biasa2[[#This Row],[NO]],biasa1[NO],biasa1[JUMLAH])</f>
        <v>1</v>
      </c>
      <c r="N1692" s="91" t="str">
        <f>LOOKUP(biasa2[[#This Row],[NO]],biasa1[NO],biasa1[SATUAN])</f>
        <v>144 pc</v>
      </c>
    </row>
    <row r="1693" spans="1:14" ht="20.100000000000001" customHeight="1">
      <c r="A1693" s="87">
        <f>IF(biasa1[[#This Row],[JUMLAH]]&gt;0,COUNT(A$3:$A1692)+1,"")</f>
        <v>1667</v>
      </c>
      <c r="B1693" s="88" t="s">
        <v>1652</v>
      </c>
      <c r="C1693" s="87">
        <f>IF(biasa1[[#This Row],[BARU]]="",biasa1[[#This Row],[JUMLAH AWAL]],biasa1[[#This Row],[BARU]])</f>
        <v>9</v>
      </c>
      <c r="D1693" s="87">
        <v>120</v>
      </c>
      <c r="E1693" s="87">
        <v>9</v>
      </c>
      <c r="F1693" s="87"/>
      <c r="G16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3" s="90"/>
      <c r="I16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3" s="91">
        <f>LOOKUP(ROW(K1693)-ROWS($K$1:$K$3),biasa1[NO])</f>
        <v>1690</v>
      </c>
      <c r="L1693" s="77" t="str">
        <f>LOOKUP(biasa2[[#This Row],[NO]],biasa1[NO],biasa1[NAMA])</f>
        <v>PC Magnit A670</v>
      </c>
      <c r="M1693" s="91">
        <f>LOOKUP(biasa2[[#This Row],[NO]],biasa1[NO],biasa1[JUMLAH])</f>
        <v>1</v>
      </c>
      <c r="N1693" s="91" t="str">
        <f>LOOKUP(biasa2[[#This Row],[NO]],biasa1[NO],biasa1[SATUAN])</f>
        <v>120 pc</v>
      </c>
    </row>
    <row r="1694" spans="1:14" ht="20.100000000000001" customHeight="1">
      <c r="A1694" s="87">
        <f>IF(biasa1[[#This Row],[JUMLAH]]&gt;0,COUNT(A$3:$A1693)+1,"")</f>
        <v>1668</v>
      </c>
      <c r="B1694" s="88" t="s">
        <v>1653</v>
      </c>
      <c r="C1694" s="87">
        <f>IF(biasa1[[#This Row],[BARU]]="",biasa1[[#This Row],[JUMLAH AWAL]],biasa1[[#This Row],[BARU]])</f>
        <v>9</v>
      </c>
      <c r="D1694" s="87" t="s">
        <v>192</v>
      </c>
      <c r="E1694" s="87">
        <v>9</v>
      </c>
      <c r="F1694" s="87"/>
      <c r="G16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4" s="90"/>
      <c r="I16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4" s="91">
        <f>LOOKUP(ROW(K1694)-ROWS($K$1:$K$3),biasa1[NO])</f>
        <v>1691</v>
      </c>
      <c r="L1694" s="77" t="str">
        <f>LOOKUP(biasa2[[#This Row],[NO]],biasa1[NO],biasa1[NAMA])</f>
        <v>PC Magnit A6857/ 3 kal</v>
      </c>
      <c r="M1694" s="91">
        <f>LOOKUP(biasa2[[#This Row],[NO]],biasa1[NO],biasa1[JUMLAH])</f>
        <v>4</v>
      </c>
      <c r="N1694" s="91" t="str">
        <f>LOOKUP(biasa2[[#This Row],[NO]],biasa1[NO],biasa1[SATUAN])</f>
        <v>144 pc</v>
      </c>
    </row>
    <row r="1695" spans="1:14" ht="20.100000000000001" customHeight="1">
      <c r="A1695" s="87">
        <f>IF(biasa1[[#This Row],[JUMLAH]]&gt;0,COUNT(A$3:$A1694)+1,"")</f>
        <v>1669</v>
      </c>
      <c r="B1695" s="88" t="s">
        <v>1654</v>
      </c>
      <c r="C1695" s="87">
        <f>IF(biasa1[[#This Row],[BARU]]="",biasa1[[#This Row],[JUMLAH AWAL]],biasa1[[#This Row],[BARU]])</f>
        <v>2</v>
      </c>
      <c r="D1695" s="87" t="s">
        <v>126</v>
      </c>
      <c r="E1695" s="87">
        <v>2</v>
      </c>
      <c r="F1695" s="87"/>
      <c r="G16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5" s="90"/>
      <c r="I16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5" s="91">
        <f>LOOKUP(ROW(K1695)-ROWS($K$1:$K$3),biasa1[NO])</f>
        <v>1692</v>
      </c>
      <c r="L1695" s="77" t="str">
        <f>LOOKUP(biasa2[[#This Row],[NO]],biasa1[NO],biasa1[NAMA])</f>
        <v>PC Magnit A-787 PU+CB</v>
      </c>
      <c r="M1695" s="91">
        <f>LOOKUP(biasa2[[#This Row],[NO]],biasa1[NO],biasa1[JUMLAH])</f>
        <v>2</v>
      </c>
      <c r="N1695" s="91" t="str">
        <f>LOOKUP(biasa2[[#This Row],[NO]],biasa1[NO],biasa1[SATUAN])</f>
        <v>144 pc</v>
      </c>
    </row>
    <row r="1696" spans="1:14" ht="20.100000000000001" customHeight="1">
      <c r="A1696" s="87">
        <f>IF(biasa1[[#This Row],[JUMLAH]]&gt;0,COUNT(A$3:$A1695)+1,"")</f>
        <v>1670</v>
      </c>
      <c r="B1696" s="88" t="s">
        <v>1655</v>
      </c>
      <c r="C1696" s="87">
        <f>IF(biasa1[[#This Row],[BARU]]="",biasa1[[#This Row],[JUMLAH AWAL]],biasa1[[#This Row],[BARU]])</f>
        <v>32</v>
      </c>
      <c r="D1696" s="87" t="s">
        <v>4</v>
      </c>
      <c r="E1696" s="87">
        <v>32</v>
      </c>
      <c r="F1696" s="87"/>
      <c r="G16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6" s="90"/>
      <c r="I16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6" s="91">
        <f>LOOKUP(ROW(K1696)-ROWS($K$1:$K$3),biasa1[NO])</f>
        <v>1693</v>
      </c>
      <c r="L1696" s="77" t="str">
        <f>LOOKUP(biasa2[[#This Row],[NO]],biasa1[NO],biasa1[NAMA])</f>
        <v>PC Magnit A853</v>
      </c>
      <c r="M1696" s="91">
        <f>LOOKUP(biasa2[[#This Row],[NO]],biasa1[NO],biasa1[JUMLAH])</f>
        <v>16</v>
      </c>
      <c r="N1696" s="91" t="str">
        <f>LOOKUP(biasa2[[#This Row],[NO]],biasa1[NO],biasa1[SATUAN])</f>
        <v>96 pc</v>
      </c>
    </row>
    <row r="1697" spans="1:14" ht="20.100000000000001" customHeight="1">
      <c r="A1697" s="87">
        <f>IF(biasa1[[#This Row],[JUMLAH]]&gt;0,COUNT(A$3:$A1696)+1,"")</f>
        <v>1671</v>
      </c>
      <c r="B1697" s="88" t="s">
        <v>1656</v>
      </c>
      <c r="C1697" s="87">
        <f>IF(biasa1[[#This Row],[BARU]]="",biasa1[[#This Row],[JUMLAH AWAL]],biasa1[[#This Row],[BARU]])</f>
        <v>1</v>
      </c>
      <c r="D1697" s="87" t="s">
        <v>634</v>
      </c>
      <c r="E1697" s="87">
        <v>1</v>
      </c>
      <c r="F1697" s="87"/>
      <c r="G16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7" s="90"/>
      <c r="I16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7" s="91">
        <f>LOOKUP(ROW(K1697)-ROWS($K$1:$K$3),biasa1[NO])</f>
        <v>1694</v>
      </c>
      <c r="L1697" s="77" t="str">
        <f>LOOKUP(biasa2[[#This Row],[NO]],biasa1[NO],biasa1[NAMA])</f>
        <v>PC Magnit A863</v>
      </c>
      <c r="M1697" s="91">
        <f>LOOKUP(biasa2[[#This Row],[NO]],biasa1[NO],biasa1[JUMLAH])</f>
        <v>2</v>
      </c>
      <c r="N1697" s="91" t="str">
        <f>LOOKUP(biasa2[[#This Row],[NO]],biasa1[NO],biasa1[SATUAN])</f>
        <v>120 pc</v>
      </c>
    </row>
    <row r="1698" spans="1:14" ht="20.100000000000001" customHeight="1">
      <c r="A1698" s="87">
        <f>IF(biasa1[[#This Row],[JUMLAH]]&gt;0,COUNT(A$3:$A1697)+1,"")</f>
        <v>1672</v>
      </c>
      <c r="B1698" s="88" t="s">
        <v>1657</v>
      </c>
      <c r="C1698" s="87">
        <f>IF(biasa1[[#This Row],[BARU]]="",biasa1[[#This Row],[JUMLAH AWAL]],biasa1[[#This Row],[BARU]])</f>
        <v>3</v>
      </c>
      <c r="D1698" s="87" t="s">
        <v>192</v>
      </c>
      <c r="E1698" s="87">
        <v>3</v>
      </c>
      <c r="F1698" s="87"/>
      <c r="G16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8" s="90"/>
      <c r="I16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8" s="91">
        <f>LOOKUP(ROW(K1698)-ROWS($K$1:$K$3),biasa1[NO])</f>
        <v>1695</v>
      </c>
      <c r="L1698" s="77" t="str">
        <f>LOOKUP(biasa2[[#This Row],[NO]],biasa1[NO],biasa1[NAMA])</f>
        <v>PC Magnit AB B 1601</v>
      </c>
      <c r="M1698" s="91">
        <f>LOOKUP(biasa2[[#This Row],[NO]],biasa1[NO],biasa1[JUMLAH])</f>
        <v>1</v>
      </c>
      <c r="N1698" s="91" t="str">
        <f>LOOKUP(biasa2[[#This Row],[NO]],biasa1[NO],biasa1[SATUAN])</f>
        <v>96 pc</v>
      </c>
    </row>
    <row r="1699" spans="1:14" ht="20.100000000000001" customHeight="1">
      <c r="A1699" s="87">
        <f>IF(biasa1[[#This Row],[JUMLAH]]&gt;0,COUNT(A$3:$A1698)+1,"")</f>
        <v>1673</v>
      </c>
      <c r="B1699" s="88" t="s">
        <v>1658</v>
      </c>
      <c r="C1699" s="87">
        <f>IF(biasa1[[#This Row],[BARU]]="",biasa1[[#This Row],[JUMLAH AWAL]],biasa1[[#This Row],[BARU]])</f>
        <v>4</v>
      </c>
      <c r="D1699" s="87" t="s">
        <v>188</v>
      </c>
      <c r="E1699" s="87">
        <v>4</v>
      </c>
      <c r="F1699" s="87"/>
      <c r="G16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9" s="90"/>
      <c r="I16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9" s="91">
        <f>LOOKUP(ROW(K1699)-ROWS($K$1:$K$3),biasa1[NO])</f>
        <v>1696</v>
      </c>
      <c r="L1699" s="77" t="str">
        <f>LOOKUP(biasa2[[#This Row],[NO]],biasa1[NO],biasa1[NAMA])</f>
        <v>PC Magnit asahan meja 70SS Hk/ AB</v>
      </c>
      <c r="M1699" s="91">
        <f>LOOKUP(biasa2[[#This Row],[NO]],biasa1[NO],biasa1[JUMLAH])</f>
        <v>29</v>
      </c>
      <c r="N1699" s="91" t="str">
        <f>LOOKUP(biasa2[[#This Row],[NO]],biasa1[NO],biasa1[SATUAN])</f>
        <v>120 pc</v>
      </c>
    </row>
    <row r="1700" spans="1:14" ht="20.100000000000001" customHeight="1">
      <c r="A1700" s="87">
        <f>IF(biasa1[[#This Row],[JUMLAH]]&gt;0,COUNT(A$3:$A1699)+1,"")</f>
        <v>1674</v>
      </c>
      <c r="B1700" s="88" t="s">
        <v>1659</v>
      </c>
      <c r="C1700" s="87">
        <f>IF(biasa1[[#This Row],[BARU]]="",biasa1[[#This Row],[JUMLAH AWAL]],biasa1[[#This Row],[BARU]])</f>
        <v>2</v>
      </c>
      <c r="D1700" s="87" t="s">
        <v>634</v>
      </c>
      <c r="E1700" s="87">
        <v>2</v>
      </c>
      <c r="F1700" s="87"/>
      <c r="G17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0" s="90"/>
      <c r="I17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0" s="91">
        <f>LOOKUP(ROW(K1700)-ROWS($K$1:$K$3),biasa1[NO])</f>
        <v>1697</v>
      </c>
      <c r="L1700" s="77" t="str">
        <f>LOOKUP(biasa2[[#This Row],[NO]],biasa1[NO],biasa1[NAMA])</f>
        <v>PC Magnit AZ 3300 blk</v>
      </c>
      <c r="M1700" s="91">
        <f>LOOKUP(biasa2[[#This Row],[NO]],biasa1[NO],biasa1[JUMLAH])</f>
        <v>25</v>
      </c>
      <c r="N1700" s="91" t="str">
        <f>LOOKUP(biasa2[[#This Row],[NO]],biasa1[NO],biasa1[SATUAN])</f>
        <v>96 pc</v>
      </c>
    </row>
    <row r="1701" spans="1:14" ht="20.100000000000001" customHeight="1">
      <c r="A1701" s="87">
        <f>IF(biasa1[[#This Row],[JUMLAH]]&gt;0,COUNT(A$3:$A1700)+1,"")</f>
        <v>1675</v>
      </c>
      <c r="B1701" s="88" t="s">
        <v>1660</v>
      </c>
      <c r="C1701" s="87">
        <f>IF(biasa1[[#This Row],[BARU]]="",biasa1[[#This Row],[JUMLAH AWAL]],biasa1[[#This Row],[BARU]])</f>
        <v>3</v>
      </c>
      <c r="D1701" s="87" t="s">
        <v>192</v>
      </c>
      <c r="E1701" s="87">
        <v>3</v>
      </c>
      <c r="F1701" s="87"/>
      <c r="G17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1" s="90"/>
      <c r="I17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1" s="91">
        <f>LOOKUP(ROW(K1701)-ROWS($K$1:$K$3),biasa1[NO])</f>
        <v>1698</v>
      </c>
      <c r="L1701" s="77" t="str">
        <f>LOOKUP(biasa2[[#This Row],[NO]],biasa1[NO],biasa1[NAMA])</f>
        <v>PC Magnit AZ 3301 blk</v>
      </c>
      <c r="M1701" s="91">
        <f>LOOKUP(biasa2[[#This Row],[NO]],biasa1[NO],biasa1[JUMLAH])</f>
        <v>63</v>
      </c>
      <c r="N1701" s="91" t="str">
        <f>LOOKUP(biasa2[[#This Row],[NO]],biasa1[NO],biasa1[SATUAN])</f>
        <v>96 pc</v>
      </c>
    </row>
    <row r="1702" spans="1:14" ht="20.100000000000001" customHeight="1">
      <c r="A1702" s="87">
        <f>IF(biasa1[[#This Row],[JUMLAH]]&gt;0,COUNT(A$3:$A1701)+1,"")</f>
        <v>1676</v>
      </c>
      <c r="B1702" s="88" t="s">
        <v>1661</v>
      </c>
      <c r="C1702" s="87">
        <f>IF(biasa1[[#This Row],[BARU]]="",biasa1[[#This Row],[JUMLAH AWAL]],biasa1[[#This Row],[BARU]])</f>
        <v>7</v>
      </c>
      <c r="D1702" s="87" t="s">
        <v>126</v>
      </c>
      <c r="E1702" s="87">
        <v>7</v>
      </c>
      <c r="F1702" s="87"/>
      <c r="G17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2" s="90"/>
      <c r="I17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2" s="91">
        <f>LOOKUP(ROW(K1702)-ROWS($K$1:$K$3),biasa1[NO])</f>
        <v>1699</v>
      </c>
      <c r="L1702" s="77" t="str">
        <f>LOOKUP(biasa2[[#This Row],[NO]],biasa1[NO],biasa1[NAMA])</f>
        <v>PC Magnit AZ 3302 blk</v>
      </c>
      <c r="M1702" s="91">
        <f>LOOKUP(biasa2[[#This Row],[NO]],biasa1[NO],biasa1[JUMLAH])</f>
        <v>59</v>
      </c>
      <c r="N1702" s="91" t="str">
        <f>LOOKUP(biasa2[[#This Row],[NO]],biasa1[NO],biasa1[SATUAN])</f>
        <v>96 pc</v>
      </c>
    </row>
    <row r="1703" spans="1:14" ht="20.100000000000001" customHeight="1">
      <c r="A1703" s="87">
        <f>IF(biasa1[[#This Row],[JUMLAH]]&gt;0,COUNT(A$3:$A1702)+1,"")</f>
        <v>1677</v>
      </c>
      <c r="B1703" s="88" t="s">
        <v>1662</v>
      </c>
      <c r="C1703" s="87">
        <f>IF(biasa1[[#This Row],[BARU]]="",biasa1[[#This Row],[JUMLAH AWAL]],biasa1[[#This Row],[BARU]])</f>
        <v>2</v>
      </c>
      <c r="D1703" s="87" t="s">
        <v>192</v>
      </c>
      <c r="E1703" s="87">
        <v>2</v>
      </c>
      <c r="F1703" s="87"/>
      <c r="G17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3" s="90"/>
      <c r="I17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3" s="91">
        <f>LOOKUP(ROW(K1703)-ROWS($K$1:$K$3),biasa1[NO])</f>
        <v>1700</v>
      </c>
      <c r="L1703" s="77" t="str">
        <f>LOOKUP(biasa2[[#This Row],[NO]],biasa1[NO],biasa1[NAMA])</f>
        <v>PC Magnit B 0011</v>
      </c>
      <c r="M1703" s="91">
        <f>LOOKUP(biasa2[[#This Row],[NO]],biasa1[NO],biasa1[JUMLAH])</f>
        <v>9</v>
      </c>
      <c r="N1703" s="91" t="str">
        <f>LOOKUP(biasa2[[#This Row],[NO]],biasa1[NO],biasa1[SATUAN])</f>
        <v>144 pc</v>
      </c>
    </row>
    <row r="1704" spans="1:14" ht="20.100000000000001" customHeight="1">
      <c r="A1704" s="87">
        <f>IF(biasa1[[#This Row],[JUMLAH]]&gt;0,COUNT(A$3:$A1703)+1,"")</f>
        <v>1678</v>
      </c>
      <c r="B1704" s="88" t="s">
        <v>1663</v>
      </c>
      <c r="C1704" s="87">
        <f>IF(biasa1[[#This Row],[BARU]]="",biasa1[[#This Row],[JUMLAH AWAL]],biasa1[[#This Row],[BARU]])</f>
        <v>2</v>
      </c>
      <c r="D1704" s="87" t="s">
        <v>126</v>
      </c>
      <c r="E1704" s="87">
        <v>2</v>
      </c>
      <c r="F1704" s="87"/>
      <c r="G17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4" s="90"/>
      <c r="I17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4" s="91">
        <f>LOOKUP(ROW(K1704)-ROWS($K$1:$K$3),biasa1[NO])</f>
        <v>1701</v>
      </c>
      <c r="L1704" s="77" t="str">
        <f>LOOKUP(biasa2[[#This Row],[NO]],biasa1[NO],biasa1[NAMA])</f>
        <v>PC Magnit B 1108 (1)</v>
      </c>
      <c r="M1704" s="91">
        <f>LOOKUP(biasa2[[#This Row],[NO]],biasa1[NO],biasa1[JUMLAH])</f>
        <v>1</v>
      </c>
      <c r="N1704" s="91" t="str">
        <f>LOOKUP(biasa2[[#This Row],[NO]],biasa1[NO],biasa1[SATUAN])</f>
        <v>96 pc</v>
      </c>
    </row>
    <row r="1705" spans="1:14" ht="20.100000000000001" customHeight="1">
      <c r="A1705" s="87">
        <f>IF(biasa1[[#This Row],[JUMLAH]]&gt;0,COUNT(A$3:$A1704)+1,"")</f>
        <v>1679</v>
      </c>
      <c r="B1705" s="88" t="s">
        <v>1664</v>
      </c>
      <c r="C1705" s="87">
        <f>IF(biasa1[[#This Row],[BARU]]="",biasa1[[#This Row],[JUMLAH AWAL]],biasa1[[#This Row],[BARU]])</f>
        <v>1</v>
      </c>
      <c r="D1705" s="87" t="s">
        <v>634</v>
      </c>
      <c r="E1705" s="87">
        <v>1</v>
      </c>
      <c r="F1705" s="87"/>
      <c r="G17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5" s="90"/>
      <c r="I17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5" s="91">
        <f>LOOKUP(ROW(K1705)-ROWS($K$1:$K$3),biasa1[NO])</f>
        <v>1702</v>
      </c>
      <c r="L1705" s="77" t="str">
        <f>LOOKUP(biasa2[[#This Row],[NO]],biasa1[NO],biasa1[NAMA])</f>
        <v>PC Magnit B 120 S 8065</v>
      </c>
      <c r="M1705" s="91">
        <f>LOOKUP(biasa2[[#This Row],[NO]],biasa1[NO],biasa1[JUMLAH])</f>
        <v>17</v>
      </c>
      <c r="N1705" s="91" t="str">
        <f>LOOKUP(biasa2[[#This Row],[NO]],biasa1[NO],biasa1[SATUAN])</f>
        <v>144 pc</v>
      </c>
    </row>
    <row r="1706" spans="1:14" ht="20.100000000000001" customHeight="1">
      <c r="A1706" s="87">
        <f>IF(biasa1[[#This Row],[JUMLAH]]&gt;0,COUNT(A$3:$A1705)+1,"")</f>
        <v>1680</v>
      </c>
      <c r="B1706" s="88" t="s">
        <v>1665</v>
      </c>
      <c r="C1706" s="87">
        <f>IF(biasa1[[#This Row],[BARU]]="",biasa1[[#This Row],[JUMLAH AWAL]],biasa1[[#This Row],[BARU]])</f>
        <v>11</v>
      </c>
      <c r="D1706" s="87" t="s">
        <v>192</v>
      </c>
      <c r="E1706" s="87">
        <v>11</v>
      </c>
      <c r="F1706" s="87"/>
      <c r="G17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6" s="90"/>
      <c r="I17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6" s="91">
        <f>LOOKUP(ROW(K1706)-ROWS($K$1:$K$3),biasa1[NO])</f>
        <v>1703</v>
      </c>
      <c r="L1706" s="77" t="str">
        <f>LOOKUP(biasa2[[#This Row],[NO]],biasa1[NO],biasa1[NAMA])</f>
        <v>PC Magnit B 1350</v>
      </c>
      <c r="M1706" s="91">
        <f>LOOKUP(biasa2[[#This Row],[NO]],biasa1[NO],biasa1[JUMLAH])</f>
        <v>1</v>
      </c>
      <c r="N1706" s="91" t="str">
        <f>LOOKUP(biasa2[[#This Row],[NO]],biasa1[NO],biasa1[SATUAN])</f>
        <v>72 pc</v>
      </c>
    </row>
    <row r="1707" spans="1:14" ht="20.100000000000001" customHeight="1">
      <c r="A1707" s="87">
        <f>IF(biasa1[[#This Row],[JUMLAH]]&gt;0,COUNT(A$3:$A1706)+1,"")</f>
        <v>1681</v>
      </c>
      <c r="B1707" s="88" t="s">
        <v>1666</v>
      </c>
      <c r="C1707" s="87">
        <f>IF(biasa1[[#This Row],[BARU]]="",biasa1[[#This Row],[JUMLAH AWAL]],biasa1[[#This Row],[BARU]])</f>
        <v>5</v>
      </c>
      <c r="D1707" s="87" t="s">
        <v>192</v>
      </c>
      <c r="E1707" s="87">
        <v>5</v>
      </c>
      <c r="F1707" s="87"/>
      <c r="G17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7" s="90"/>
      <c r="I17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7" s="91">
        <f>LOOKUP(ROW(K1707)-ROWS($K$1:$K$3),biasa1[NO])</f>
        <v>1704</v>
      </c>
      <c r="L1707" s="77" t="str">
        <f>LOOKUP(biasa2[[#This Row],[NO]],biasa1[NO],biasa1[NAMA])</f>
        <v>PC Magnit B 1812</v>
      </c>
      <c r="M1707" s="91">
        <f>LOOKUP(biasa2[[#This Row],[NO]],biasa1[NO],biasa1[JUMLAH])</f>
        <v>1</v>
      </c>
      <c r="N1707" s="91" t="str">
        <f>LOOKUP(biasa2[[#This Row],[NO]],biasa1[NO],biasa1[SATUAN])</f>
        <v>96 pc</v>
      </c>
    </row>
    <row r="1708" spans="1:14" ht="20.100000000000001" customHeight="1">
      <c r="A1708" s="87">
        <f>IF(biasa1[[#This Row],[JUMLAH]]&gt;0,COUNT(A$3:$A1707)+1,"")</f>
        <v>1682</v>
      </c>
      <c r="B1708" s="88" t="s">
        <v>1667</v>
      </c>
      <c r="C1708" s="87">
        <f>IF(biasa1[[#This Row],[BARU]]="",biasa1[[#This Row],[JUMLAH AWAL]],biasa1[[#This Row],[BARU]])</f>
        <v>1</v>
      </c>
      <c r="D1708" s="87" t="s">
        <v>192</v>
      </c>
      <c r="E1708" s="87">
        <v>1</v>
      </c>
      <c r="F1708" s="87"/>
      <c r="G17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8" s="90"/>
      <c r="I17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8" s="91">
        <f>LOOKUP(ROW(K1708)-ROWS($K$1:$K$3),biasa1[NO])</f>
        <v>1705</v>
      </c>
      <c r="L1708" s="77" t="str">
        <f>LOOKUP(biasa2[[#This Row],[NO]],biasa1[NO],biasa1[NAMA])</f>
        <v>PC Magnit B 1902</v>
      </c>
      <c r="M1708" s="91">
        <f>LOOKUP(biasa2[[#This Row],[NO]],biasa1[NO],biasa1[JUMLAH])</f>
        <v>6</v>
      </c>
      <c r="N1708" s="91" t="str">
        <f>LOOKUP(biasa2[[#This Row],[NO]],biasa1[NO],biasa1[SATUAN])</f>
        <v>96 pc</v>
      </c>
    </row>
    <row r="1709" spans="1:14" ht="20.100000000000001" customHeight="1">
      <c r="A1709" s="87">
        <f>IF(biasa1[[#This Row],[JUMLAH]]&gt;0,COUNT(A$3:$A1708)+1,"")</f>
        <v>1683</v>
      </c>
      <c r="B1709" s="88" t="s">
        <v>1668</v>
      </c>
      <c r="C1709" s="87">
        <f>IF(biasa1[[#This Row],[BARU]]="",biasa1[[#This Row],[JUMLAH AWAL]],biasa1[[#This Row],[BARU]])</f>
        <v>1</v>
      </c>
      <c r="D1709" s="87" t="s">
        <v>634</v>
      </c>
      <c r="E1709" s="87">
        <v>1</v>
      </c>
      <c r="F1709" s="87"/>
      <c r="G17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9" s="90"/>
      <c r="I17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9" s="91">
        <f>LOOKUP(ROW(K1709)-ROWS($K$1:$K$3),biasa1[NO])</f>
        <v>1706</v>
      </c>
      <c r="L1709" s="77" t="str">
        <f>LOOKUP(biasa2[[#This Row],[NO]],biasa1[NO],biasa1[NAMA])</f>
        <v>PC Magnit B 2008</v>
      </c>
      <c r="M1709" s="91">
        <f>LOOKUP(biasa2[[#This Row],[NO]],biasa1[NO],biasa1[JUMLAH])</f>
        <v>4</v>
      </c>
      <c r="N1709" s="91" t="str">
        <f>LOOKUP(biasa2[[#This Row],[NO]],biasa1[NO],biasa1[SATUAN])</f>
        <v>144 pc</v>
      </c>
    </row>
    <row r="1710" spans="1:14" ht="20.100000000000001" customHeight="1">
      <c r="A1710" s="87">
        <f>IF(biasa1[[#This Row],[JUMLAH]]&gt;0,COUNT(A$3:$A1709)+1,"")</f>
        <v>1684</v>
      </c>
      <c r="B1710" s="88" t="s">
        <v>1669</v>
      </c>
      <c r="C1710" s="87">
        <f>IF(biasa1[[#This Row],[BARU]]="",biasa1[[#This Row],[JUMLAH AWAL]],biasa1[[#This Row],[BARU]])</f>
        <v>2</v>
      </c>
      <c r="D1710" s="87" t="s">
        <v>188</v>
      </c>
      <c r="E1710" s="87">
        <v>2</v>
      </c>
      <c r="F1710" s="87"/>
      <c r="G17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0" s="90"/>
      <c r="I17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0" s="91">
        <f>LOOKUP(ROW(K1710)-ROWS($K$1:$K$3),biasa1[NO])</f>
        <v>1707</v>
      </c>
      <c r="L1710" s="77" t="str">
        <f>LOOKUP(biasa2[[#This Row],[NO]],biasa1[NO],biasa1[NAMA])</f>
        <v>PC Magnit B 2008</v>
      </c>
      <c r="M1710" s="91">
        <f>LOOKUP(biasa2[[#This Row],[NO]],biasa1[NO],biasa1[JUMLAH])</f>
        <v>2</v>
      </c>
      <c r="N1710" s="91" t="str">
        <f>LOOKUP(biasa2[[#This Row],[NO]],biasa1[NO],biasa1[SATUAN])</f>
        <v>160 pc</v>
      </c>
    </row>
    <row r="1711" spans="1:14" ht="20.100000000000001" customHeight="1">
      <c r="A1711" s="87">
        <f>IF(biasa1[[#This Row],[JUMLAH]]&gt;0,COUNT(A$3:$A1710)+1,"")</f>
        <v>1685</v>
      </c>
      <c r="B1711" s="88" t="s">
        <v>1670</v>
      </c>
      <c r="C1711" s="87">
        <f>IF(biasa1[[#This Row],[BARU]]="",biasa1[[#This Row],[JUMLAH AWAL]],biasa1[[#This Row],[BARU]])</f>
        <v>3</v>
      </c>
      <c r="D1711" s="87" t="s">
        <v>172</v>
      </c>
      <c r="E1711" s="87">
        <v>3</v>
      </c>
      <c r="F1711" s="87"/>
      <c r="G17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1" s="90"/>
      <c r="I17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1" s="91">
        <f>LOOKUP(ROW(K1711)-ROWS($K$1:$K$3),biasa1[NO])</f>
        <v>1708</v>
      </c>
      <c r="L1711" s="77" t="str">
        <f>LOOKUP(biasa2[[#This Row],[NO]],biasa1[NO],biasa1[NAMA])</f>
        <v>PC Magnit B 200k/ 388</v>
      </c>
      <c r="M1711" s="91">
        <f>LOOKUP(biasa2[[#This Row],[NO]],biasa1[NO],biasa1[JUMLAH])</f>
        <v>4</v>
      </c>
      <c r="N1711" s="91" t="str">
        <f>LOOKUP(biasa2[[#This Row],[NO]],biasa1[NO],biasa1[SATUAN])</f>
        <v>12 ls</v>
      </c>
    </row>
    <row r="1712" spans="1:14" ht="20.100000000000001" customHeight="1">
      <c r="A1712" s="87">
        <f>IF(biasa1[[#This Row],[JUMLAH]]&gt;0,COUNT(A$3:$A1711)+1,"")</f>
        <v>1686</v>
      </c>
      <c r="B1712" s="88" t="s">
        <v>1671</v>
      </c>
      <c r="C1712" s="87">
        <f>IF(biasa1[[#This Row],[BARU]]="",biasa1[[#This Row],[JUMLAH AWAL]],biasa1[[#This Row],[BARU]])</f>
        <v>3</v>
      </c>
      <c r="D1712" s="87" t="s">
        <v>188</v>
      </c>
      <c r="E1712" s="87">
        <v>3</v>
      </c>
      <c r="F1712" s="87"/>
      <c r="G17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2" s="90"/>
      <c r="I17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2" s="91">
        <f>LOOKUP(ROW(K1712)-ROWS($K$1:$K$3),biasa1[NO])</f>
        <v>1709</v>
      </c>
      <c r="L1712" s="77" t="str">
        <f>LOOKUP(biasa2[[#This Row],[NO]],biasa1[NO],biasa1[NAMA])</f>
        <v>PC Magnit B 206</v>
      </c>
      <c r="M1712" s="91">
        <f>LOOKUP(biasa2[[#This Row],[NO]],biasa1[NO],biasa1[JUMLAH])</f>
        <v>2</v>
      </c>
      <c r="N1712" s="91" t="str">
        <f>LOOKUP(biasa2[[#This Row],[NO]],biasa1[NO],biasa1[SATUAN])</f>
        <v>144 pc</v>
      </c>
    </row>
    <row r="1713" spans="1:14" ht="20.100000000000001" customHeight="1">
      <c r="A1713" s="87">
        <f>IF(biasa1[[#This Row],[JUMLAH]]&gt;0,COUNT(A$3:$A1712)+1,"")</f>
        <v>1687</v>
      </c>
      <c r="B1713" s="88" t="s">
        <v>1672</v>
      </c>
      <c r="C1713" s="87">
        <f>IF(biasa1[[#This Row],[BARU]]="",biasa1[[#This Row],[JUMLAH AWAL]],biasa1[[#This Row],[BARU]])</f>
        <v>5</v>
      </c>
      <c r="D1713" s="87" t="s">
        <v>192</v>
      </c>
      <c r="E1713" s="87">
        <v>5</v>
      </c>
      <c r="F1713" s="87"/>
      <c r="G17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3" s="90"/>
      <c r="I17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3" s="91">
        <f>LOOKUP(ROW(K1713)-ROWS($K$1:$K$3),biasa1[NO])</f>
        <v>1710</v>
      </c>
      <c r="L1713" s="77" t="str">
        <f>LOOKUP(biasa2[[#This Row],[NO]],biasa1[NO],biasa1[NAMA])</f>
        <v>PC Magnit B 222 mainan</v>
      </c>
      <c r="M1713" s="91">
        <f>LOOKUP(biasa2[[#This Row],[NO]],biasa1[NO],biasa1[JUMLAH])</f>
        <v>3</v>
      </c>
      <c r="N1713" s="91" t="str">
        <f>LOOKUP(biasa2[[#This Row],[NO]],biasa1[NO],biasa1[SATUAN])</f>
        <v>96 pc</v>
      </c>
    </row>
    <row r="1714" spans="1:14" ht="20.100000000000001" customHeight="1">
      <c r="A1714" s="87">
        <f>IF(biasa1[[#This Row],[JUMLAH]]&gt;0,COUNT(A$3:$A1713)+1,"")</f>
        <v>1688</v>
      </c>
      <c r="B1714" s="88" t="s">
        <v>1673</v>
      </c>
      <c r="C1714" s="87">
        <f>IF(biasa1[[#This Row],[BARU]]="",biasa1[[#This Row],[JUMLAH AWAL]],biasa1[[#This Row],[BARU]])</f>
        <v>3</v>
      </c>
      <c r="D1714" s="87" t="s">
        <v>51</v>
      </c>
      <c r="E1714" s="87">
        <v>3</v>
      </c>
      <c r="F1714" s="87"/>
      <c r="G17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4" s="90"/>
      <c r="I17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4" s="91">
        <f>LOOKUP(ROW(K1714)-ROWS($K$1:$K$3),biasa1[NO])</f>
        <v>1711</v>
      </c>
      <c r="L1714" s="77" t="str">
        <f>LOOKUP(biasa2[[#This Row],[NO]],biasa1[NO],biasa1[NAMA])</f>
        <v>PC Magnit B 30/ A 0961</v>
      </c>
      <c r="M1714" s="91">
        <f>LOOKUP(biasa2[[#This Row],[NO]],biasa1[NO],biasa1[JUMLAH])</f>
        <v>1</v>
      </c>
      <c r="N1714" s="91" t="str">
        <f>LOOKUP(biasa2[[#This Row],[NO]],biasa1[NO],biasa1[SATUAN])</f>
        <v>192 pc</v>
      </c>
    </row>
    <row r="1715" spans="1:14" ht="20.100000000000001" customHeight="1">
      <c r="A1715" s="87">
        <f>IF(biasa1[[#This Row],[JUMLAH]]&gt;0,COUNT(A$3:$A1714)+1,"")</f>
        <v>1689</v>
      </c>
      <c r="B1715" s="88" t="s">
        <v>1674</v>
      </c>
      <c r="C1715" s="87">
        <f>IF(biasa1[[#This Row],[BARU]]="",biasa1[[#This Row],[JUMLAH AWAL]],biasa1[[#This Row],[BARU]])</f>
        <v>1</v>
      </c>
      <c r="D1715" s="87" t="s">
        <v>192</v>
      </c>
      <c r="E1715" s="87">
        <v>1</v>
      </c>
      <c r="F1715" s="87"/>
      <c r="G17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5" s="90"/>
      <c r="I17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5" s="91">
        <f>LOOKUP(ROW(K1715)-ROWS($K$1:$K$3),biasa1[NO])</f>
        <v>1712</v>
      </c>
      <c r="L1715" s="77" t="str">
        <f>LOOKUP(biasa2[[#This Row],[NO]],biasa1[NO],biasa1[NAMA])</f>
        <v>PC Magnit B 3222(1)</v>
      </c>
      <c r="M1715" s="91">
        <f>LOOKUP(biasa2[[#This Row],[NO]],biasa1[NO],biasa1[JUMLAH])</f>
        <v>1</v>
      </c>
      <c r="N1715" s="91" t="str">
        <f>LOOKUP(biasa2[[#This Row],[NO]],biasa1[NO],biasa1[SATUAN])</f>
        <v>96 pc</v>
      </c>
    </row>
    <row r="1716" spans="1:14" ht="20.100000000000001" customHeight="1">
      <c r="A1716" s="87">
        <f>IF(biasa1[[#This Row],[JUMLAH]]&gt;0,COUNT(A$3:$A1715)+1,"")</f>
        <v>1690</v>
      </c>
      <c r="B1716" s="88" t="s">
        <v>1675</v>
      </c>
      <c r="C1716" s="87">
        <f>IF(biasa1[[#This Row],[BARU]]="",biasa1[[#This Row],[JUMLAH AWAL]],biasa1[[#This Row],[BARU]])</f>
        <v>1</v>
      </c>
      <c r="D1716" s="87" t="s">
        <v>188</v>
      </c>
      <c r="E1716" s="87">
        <v>1</v>
      </c>
      <c r="F1716" s="87"/>
      <c r="G17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6" s="90"/>
      <c r="I17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6" s="91">
        <f>LOOKUP(ROW(K1716)-ROWS($K$1:$K$3),biasa1[NO])</f>
        <v>1713</v>
      </c>
      <c r="L1716" s="77" t="str">
        <f>LOOKUP(biasa2[[#This Row],[NO]],biasa1[NO],biasa1[NAMA])</f>
        <v>PC Magnit B 39 Y 262</v>
      </c>
      <c r="M1716" s="91">
        <f>LOOKUP(biasa2[[#This Row],[NO]],biasa1[NO],biasa1[JUMLAH])</f>
        <v>6</v>
      </c>
      <c r="N1716" s="91" t="str">
        <f>LOOKUP(biasa2[[#This Row],[NO]],biasa1[NO],biasa1[SATUAN])</f>
        <v>192 pc</v>
      </c>
    </row>
    <row r="1717" spans="1:14" ht="20.100000000000001" customHeight="1">
      <c r="A1717" s="87">
        <f>IF(biasa1[[#This Row],[JUMLAH]]&gt;0,COUNT(A$3:$A1716)+1,"")</f>
        <v>1691</v>
      </c>
      <c r="B1717" s="88" t="s">
        <v>1676</v>
      </c>
      <c r="C1717" s="87">
        <f>IF(biasa1[[#This Row],[BARU]]="",biasa1[[#This Row],[JUMLAH AWAL]],biasa1[[#This Row],[BARU]])</f>
        <v>4</v>
      </c>
      <c r="D1717" s="87" t="s">
        <v>192</v>
      </c>
      <c r="E1717" s="87">
        <v>4</v>
      </c>
      <c r="F1717" s="87"/>
      <c r="G17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7" s="90"/>
      <c r="I17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7" s="91">
        <f>LOOKUP(ROW(K1717)-ROWS($K$1:$K$3),biasa1[NO])</f>
        <v>1714</v>
      </c>
      <c r="L1717" s="77" t="str">
        <f>LOOKUP(biasa2[[#This Row],[NO]],biasa1[NO],biasa1[NAMA])</f>
        <v>PC Magnit B-018 disney</v>
      </c>
      <c r="M1717" s="91">
        <f>LOOKUP(biasa2[[#This Row],[NO]],biasa1[NO],biasa1[JUMLAH])</f>
        <v>5</v>
      </c>
      <c r="N1717" s="91" t="str">
        <f>LOOKUP(biasa2[[#This Row],[NO]],biasa1[NO],biasa1[SATUAN])</f>
        <v>144 pc</v>
      </c>
    </row>
    <row r="1718" spans="1:14" ht="20.100000000000001" customHeight="1">
      <c r="A1718" s="87">
        <f>IF(biasa1[[#This Row],[JUMLAH]]&gt;0,COUNT(A$3:$A1717)+1,"")</f>
        <v>1692</v>
      </c>
      <c r="B1718" s="88" t="s">
        <v>1677</v>
      </c>
      <c r="C1718" s="87">
        <f>IF(biasa1[[#This Row],[BARU]]="",biasa1[[#This Row],[JUMLAH AWAL]],biasa1[[#This Row],[BARU]])</f>
        <v>2</v>
      </c>
      <c r="D1718" s="87" t="s">
        <v>192</v>
      </c>
      <c r="E1718" s="87">
        <v>2</v>
      </c>
      <c r="F1718" s="87"/>
      <c r="G17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8" s="90"/>
      <c r="I17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8" s="91">
        <f>LOOKUP(ROW(K1718)-ROWS($K$1:$K$3),biasa1[NO])</f>
        <v>1715</v>
      </c>
      <c r="L1718" s="77" t="str">
        <f>LOOKUP(biasa2[[#This Row],[NO]],biasa1[NO],biasa1[NAMA])</f>
        <v>PC Magnit Batman B3201</v>
      </c>
      <c r="M1718" s="91">
        <f>LOOKUP(biasa2[[#This Row],[NO]],biasa1[NO],biasa1[JUMLAH])</f>
        <v>1</v>
      </c>
      <c r="N1718" s="91" t="str">
        <f>LOOKUP(biasa2[[#This Row],[NO]],biasa1[NO],biasa1[SATUAN])</f>
        <v>96 pc</v>
      </c>
    </row>
    <row r="1719" spans="1:14" ht="20.100000000000001" customHeight="1">
      <c r="A1719" s="87">
        <f>IF(biasa1[[#This Row],[JUMLAH]]&gt;0,COUNT(A$3:$A1718)+1,"")</f>
        <v>1693</v>
      </c>
      <c r="B1719" s="88" t="s">
        <v>1678</v>
      </c>
      <c r="C1719" s="87">
        <f>IF(biasa1[[#This Row],[BARU]]="",biasa1[[#This Row],[JUMLAH AWAL]],biasa1[[#This Row],[BARU]])</f>
        <v>16</v>
      </c>
      <c r="D1719" s="87" t="s">
        <v>126</v>
      </c>
      <c r="E1719" s="87">
        <v>16</v>
      </c>
      <c r="F1719" s="87"/>
      <c r="G17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9" s="90"/>
      <c r="I17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9" s="91">
        <f>LOOKUP(ROW(K1719)-ROWS($K$1:$K$3),biasa1[NO])</f>
        <v>1716</v>
      </c>
      <c r="L1719" s="77" t="str">
        <f>LOOKUP(biasa2[[#This Row],[NO]],biasa1[NO],biasa1[NAMA])</f>
        <v>PC Magnit C 9962 blk set</v>
      </c>
      <c r="M1719" s="91">
        <f>LOOKUP(biasa2[[#This Row],[NO]],biasa1[NO],biasa1[JUMLAH])</f>
        <v>14</v>
      </c>
      <c r="N1719" s="91" t="str">
        <f>LOOKUP(biasa2[[#This Row],[NO]],biasa1[NO],biasa1[SATUAN])</f>
        <v>144 pc</v>
      </c>
    </row>
    <row r="1720" spans="1:14" ht="20.100000000000001" customHeight="1">
      <c r="A1720" s="87">
        <f>IF(biasa1[[#This Row],[JUMLAH]]&gt;0,COUNT(A$3:$A1719)+1,"")</f>
        <v>1694</v>
      </c>
      <c r="B1720" s="88" t="s">
        <v>1679</v>
      </c>
      <c r="C1720" s="87">
        <f>IF(biasa1[[#This Row],[BARU]]="",biasa1[[#This Row],[JUMLAH AWAL]],biasa1[[#This Row],[BARU]])</f>
        <v>2</v>
      </c>
      <c r="D1720" s="87" t="s">
        <v>188</v>
      </c>
      <c r="E1720" s="87">
        <v>2</v>
      </c>
      <c r="F1720" s="87"/>
      <c r="G17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0" s="90"/>
      <c r="I17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0" s="91">
        <f>LOOKUP(ROW(K1720)-ROWS($K$1:$K$3),biasa1[NO])</f>
        <v>1717</v>
      </c>
      <c r="L1720" s="77" t="str">
        <f>LOOKUP(biasa2[[#This Row],[NO]],biasa1[NO],biasa1[NAMA])</f>
        <v>PC Magnit C-2118 barbie/ princess/ MM/ WTP</v>
      </c>
      <c r="M1720" s="91">
        <f>LOOKUP(biasa2[[#This Row],[NO]],biasa1[NO],biasa1[JUMLAH])</f>
        <v>4</v>
      </c>
      <c r="N1720" s="91" t="str">
        <f>LOOKUP(biasa2[[#This Row],[NO]],biasa1[NO],biasa1[SATUAN])</f>
        <v>144 pc</v>
      </c>
    </row>
    <row r="1721" spans="1:14" ht="20.100000000000001" customHeight="1">
      <c r="A1721" s="87">
        <f>IF(biasa1[[#This Row],[JUMLAH]]&gt;0,COUNT(A$3:$A1720)+1,"")</f>
        <v>1695</v>
      </c>
      <c r="B1721" s="88" t="s">
        <v>1680</v>
      </c>
      <c r="C1721" s="87">
        <f>IF(biasa1[[#This Row],[BARU]]="",biasa1[[#This Row],[JUMLAH AWAL]],biasa1[[#This Row],[BARU]])</f>
        <v>1</v>
      </c>
      <c r="D1721" s="87" t="s">
        <v>126</v>
      </c>
      <c r="E1721" s="87">
        <v>1</v>
      </c>
      <c r="F1721" s="87"/>
      <c r="G17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1" s="90"/>
      <c r="I17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1" s="91">
        <f>LOOKUP(ROW(K1721)-ROWS($K$1:$K$3),biasa1[NO])</f>
        <v>1718</v>
      </c>
      <c r="L1721" s="77" t="str">
        <f>LOOKUP(biasa2[[#This Row],[NO]],biasa1[NO],biasa1[NAMA])</f>
        <v>PC Magnit Card CC 101 2B</v>
      </c>
      <c r="M1721" s="91">
        <f>LOOKUP(biasa2[[#This Row],[NO]],biasa1[NO],biasa1[JUMLAH])</f>
        <v>58</v>
      </c>
      <c r="N1721" s="91" t="str">
        <f>LOOKUP(biasa2[[#This Row],[NO]],biasa1[NO],biasa1[SATUAN])</f>
        <v>96 pc</v>
      </c>
    </row>
    <row r="1722" spans="1:14" ht="20.100000000000001" customHeight="1">
      <c r="A1722" s="87">
        <f>IF(biasa1[[#This Row],[JUMLAH]]&gt;0,COUNT(A$3:$A1721)+1,"")</f>
        <v>1696</v>
      </c>
      <c r="B1722" s="88" t="s">
        <v>1681</v>
      </c>
      <c r="C1722" s="87">
        <f>IF(biasa1[[#This Row],[BARU]]="",biasa1[[#This Row],[JUMLAH AWAL]],biasa1[[#This Row],[BARU]])</f>
        <v>29</v>
      </c>
      <c r="D1722" s="87" t="s">
        <v>188</v>
      </c>
      <c r="E1722" s="87">
        <v>29</v>
      </c>
      <c r="F1722" s="87"/>
      <c r="G17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2" s="90"/>
      <c r="I17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2" s="91">
        <f>LOOKUP(ROW(K1722)-ROWS($K$1:$K$3),biasa1[NO])</f>
        <v>1719</v>
      </c>
      <c r="L1722" s="77" t="str">
        <f>LOOKUP(biasa2[[#This Row],[NO]],biasa1[NO],biasa1[NAMA])</f>
        <v>PC Magnit Card CC 101 7B</v>
      </c>
      <c r="M1722" s="91">
        <f>LOOKUP(biasa2[[#This Row],[NO]],biasa1[NO],biasa1[JUMLAH])</f>
        <v>6</v>
      </c>
      <c r="N1722" s="91" t="str">
        <f>LOOKUP(biasa2[[#This Row],[NO]],biasa1[NO],biasa1[SATUAN])</f>
        <v>144 pc</v>
      </c>
    </row>
    <row r="1723" spans="1:14" ht="20.100000000000001" customHeight="1">
      <c r="A1723" s="87">
        <f>IF(biasa1[[#This Row],[JUMLAH]]&gt;0,COUNT(A$3:$A1722)+1,"")</f>
        <v>1697</v>
      </c>
      <c r="B1723" s="88" t="s">
        <v>1682</v>
      </c>
      <c r="C1723" s="87">
        <f>IF(biasa1[[#This Row],[BARU]]="",biasa1[[#This Row],[JUMLAH AWAL]],biasa1[[#This Row],[BARU]])</f>
        <v>25</v>
      </c>
      <c r="D1723" s="87" t="s">
        <v>126</v>
      </c>
      <c r="E1723" s="87">
        <v>25</v>
      </c>
      <c r="F1723" s="87"/>
      <c r="G17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3" s="90"/>
      <c r="I17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3" s="91">
        <f>LOOKUP(ROW(K1723)-ROWS($K$1:$K$3),biasa1[NO])</f>
        <v>1720</v>
      </c>
      <c r="L1723" s="77" t="str">
        <f>LOOKUP(biasa2[[#This Row],[NO]],biasa1[NO],biasa1[NAMA])</f>
        <v>PC Magnit CC 856</v>
      </c>
      <c r="M1723" s="91">
        <f>LOOKUP(biasa2[[#This Row],[NO]],biasa1[NO],biasa1[JUMLAH])</f>
        <v>5</v>
      </c>
      <c r="N1723" s="91" t="str">
        <f>LOOKUP(biasa2[[#This Row],[NO]],biasa1[NO],biasa1[SATUAN])</f>
        <v>144 pc</v>
      </c>
    </row>
    <row r="1724" spans="1:14" ht="20.100000000000001" customHeight="1">
      <c r="A1724" s="87">
        <f>IF(biasa1[[#This Row],[JUMLAH]]&gt;0,COUNT(A$3:$A1723)+1,"")</f>
        <v>1698</v>
      </c>
      <c r="B1724" s="88" t="s">
        <v>1683</v>
      </c>
      <c r="C1724" s="87">
        <f>IF(biasa1[[#This Row],[BARU]]="",biasa1[[#This Row],[JUMLAH AWAL]],biasa1[[#This Row],[BARU]])</f>
        <v>63</v>
      </c>
      <c r="D1724" s="87" t="s">
        <v>126</v>
      </c>
      <c r="E1724" s="87">
        <v>63</v>
      </c>
      <c r="F1724" s="87"/>
      <c r="G17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4" s="90"/>
      <c r="I17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4" s="91">
        <f>LOOKUP(ROW(K1724)-ROWS($K$1:$K$3),biasa1[NO])</f>
        <v>1721</v>
      </c>
      <c r="L1724" s="77" t="str">
        <f>LOOKUP(biasa2[[#This Row],[NO]],biasa1[NO],biasa1[NAMA])</f>
        <v>PC Magnit D 0052</v>
      </c>
      <c r="M1724" s="91">
        <f>LOOKUP(biasa2[[#This Row],[NO]],biasa1[NO],biasa1[JUMLAH])</f>
        <v>4</v>
      </c>
      <c r="N1724" s="91" t="str">
        <f>LOOKUP(biasa2[[#This Row],[NO]],biasa1[NO],biasa1[SATUAN])</f>
        <v>96 pc</v>
      </c>
    </row>
    <row r="1725" spans="1:14" ht="20.100000000000001" customHeight="1">
      <c r="A1725" s="87">
        <f>IF(biasa1[[#This Row],[JUMLAH]]&gt;0,COUNT(A$3:$A1724)+1,"")</f>
        <v>1699</v>
      </c>
      <c r="B1725" s="88" t="s">
        <v>1684</v>
      </c>
      <c r="C1725" s="87">
        <f>IF(biasa1[[#This Row],[BARU]]="",biasa1[[#This Row],[JUMLAH AWAL]],biasa1[[#This Row],[BARU]])</f>
        <v>59</v>
      </c>
      <c r="D1725" s="87" t="s">
        <v>126</v>
      </c>
      <c r="E1725" s="87">
        <v>59</v>
      </c>
      <c r="F1725" s="87"/>
      <c r="G17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5" s="90"/>
      <c r="I17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5" s="91">
        <f>LOOKUP(ROW(K1725)-ROWS($K$1:$K$3),biasa1[NO])</f>
        <v>1722</v>
      </c>
      <c r="L1725" s="77" t="str">
        <f>LOOKUP(biasa2[[#This Row],[NO]],biasa1[NO],biasa1[NAMA])</f>
        <v>PC Magnit Dkk 669</v>
      </c>
      <c r="M1725" s="91">
        <f>LOOKUP(biasa2[[#This Row],[NO]],biasa1[NO],biasa1[JUMLAH])</f>
        <v>1</v>
      </c>
      <c r="N1725" s="91" t="str">
        <f>LOOKUP(biasa2[[#This Row],[NO]],biasa1[NO],biasa1[SATUAN])</f>
        <v>140 pc</v>
      </c>
    </row>
    <row r="1726" spans="1:14" ht="20.100000000000001" customHeight="1">
      <c r="A1726" s="87">
        <f>IF(biasa1[[#This Row],[JUMLAH]]&gt;0,COUNT(A$3:$A1725)+1,"")</f>
        <v>1700</v>
      </c>
      <c r="B1726" s="88" t="s">
        <v>1685</v>
      </c>
      <c r="C1726" s="87">
        <f>IF(biasa1[[#This Row],[BARU]]="",biasa1[[#This Row],[JUMLAH AWAL]],biasa1[[#This Row],[BARU]])</f>
        <v>9</v>
      </c>
      <c r="D1726" s="87" t="s">
        <v>192</v>
      </c>
      <c r="E1726" s="87">
        <v>9</v>
      </c>
      <c r="F1726" s="87"/>
      <c r="G17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6" s="90"/>
      <c r="I17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6" s="91">
        <f>LOOKUP(ROW(K1726)-ROWS($K$1:$K$3),biasa1[NO])</f>
        <v>1723</v>
      </c>
      <c r="L1726" s="77" t="str">
        <f>LOOKUP(biasa2[[#This Row],[NO]],biasa1[NO],biasa1[NAMA])</f>
        <v>PC Magnit Dkk 9907</v>
      </c>
      <c r="M1726" s="91">
        <f>LOOKUP(biasa2[[#This Row],[NO]],biasa1[NO],biasa1[JUMLAH])</f>
        <v>16</v>
      </c>
      <c r="N1726" s="91" t="str">
        <f>LOOKUP(biasa2[[#This Row],[NO]],biasa1[NO],biasa1[SATUAN])</f>
        <v>160 pc</v>
      </c>
    </row>
    <row r="1727" spans="1:14" ht="20.100000000000001" customHeight="1">
      <c r="A1727" s="87">
        <f>IF(biasa1[[#This Row],[JUMLAH]]&gt;0,COUNT(A$3:$A1726)+1,"")</f>
        <v>1701</v>
      </c>
      <c r="B1727" s="88" t="s">
        <v>1686</v>
      </c>
      <c r="C1727" s="87">
        <f>IF(biasa1[[#This Row],[BARU]]="",biasa1[[#This Row],[JUMLAH AWAL]],biasa1[[#This Row],[BARU]])</f>
        <v>1</v>
      </c>
      <c r="D1727" s="87" t="s">
        <v>126</v>
      </c>
      <c r="E1727" s="87">
        <v>1</v>
      </c>
      <c r="F1727" s="87"/>
      <c r="G17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7" s="90"/>
      <c r="I17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7" s="91">
        <f>LOOKUP(ROW(K1727)-ROWS($K$1:$K$3),biasa1[NO])</f>
        <v>1724</v>
      </c>
      <c r="L1727" s="77" t="str">
        <f>LOOKUP(biasa2[[#This Row],[NO]],biasa1[NO],biasa1[NAMA])</f>
        <v>PC Magnit Dkk 9908</v>
      </c>
      <c r="M1727" s="91">
        <f>LOOKUP(biasa2[[#This Row],[NO]],biasa1[NO],biasa1[JUMLAH])</f>
        <v>21</v>
      </c>
      <c r="N1727" s="91" t="str">
        <f>LOOKUP(biasa2[[#This Row],[NO]],biasa1[NO],biasa1[SATUAN])</f>
        <v>160 pc</v>
      </c>
    </row>
    <row r="1728" spans="1:14" ht="20.100000000000001" customHeight="1">
      <c r="A1728" s="87">
        <f>IF(biasa1[[#This Row],[JUMLAH]]&gt;0,COUNT(A$3:$A1727)+1,"")</f>
        <v>1702</v>
      </c>
      <c r="B1728" s="88" t="s">
        <v>1687</v>
      </c>
      <c r="C1728" s="87">
        <f>IF(biasa1[[#This Row],[BARU]]="",biasa1[[#This Row],[JUMLAH AWAL]],biasa1[[#This Row],[BARU]])</f>
        <v>17</v>
      </c>
      <c r="D1728" s="87" t="s">
        <v>192</v>
      </c>
      <c r="E1728" s="87">
        <v>17</v>
      </c>
      <c r="F1728" s="87"/>
      <c r="G17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8" s="90"/>
      <c r="I17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8" s="91">
        <f>LOOKUP(ROW(K1728)-ROWS($K$1:$K$3),biasa1[NO])</f>
        <v>1725</v>
      </c>
      <c r="L1728" s="77" t="str">
        <f>LOOKUP(biasa2[[#This Row],[NO]],biasa1[NO],biasa1[NAMA])</f>
        <v>PC Magnit Dkk 9910</v>
      </c>
      <c r="M1728" s="91">
        <f>LOOKUP(biasa2[[#This Row],[NO]],biasa1[NO],biasa1[JUMLAH])</f>
        <v>21</v>
      </c>
      <c r="N1728" s="91" t="str">
        <f>LOOKUP(biasa2[[#This Row],[NO]],biasa1[NO],biasa1[SATUAN])</f>
        <v>160 bh</v>
      </c>
    </row>
    <row r="1729" spans="1:14" ht="20.100000000000001" customHeight="1">
      <c r="A1729" s="87">
        <f>IF(biasa1[[#This Row],[JUMLAH]]&gt;0,COUNT(A$3:$A1728)+1,"")</f>
        <v>1703</v>
      </c>
      <c r="B1729" s="88" t="s">
        <v>1688</v>
      </c>
      <c r="C1729" s="87">
        <f>IF(biasa1[[#This Row],[BARU]]="",biasa1[[#This Row],[JUMLAH AWAL]],biasa1[[#This Row],[BARU]])</f>
        <v>1</v>
      </c>
      <c r="D1729" s="87" t="s">
        <v>4</v>
      </c>
      <c r="E1729" s="87">
        <v>1</v>
      </c>
      <c r="F1729" s="87"/>
      <c r="G17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9" s="90"/>
      <c r="I17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9" s="91">
        <f>LOOKUP(ROW(K1729)-ROWS($K$1:$K$3),biasa1[NO])</f>
        <v>1726</v>
      </c>
      <c r="L1729" s="77" t="str">
        <f>LOOKUP(biasa2[[#This Row],[NO]],biasa1[NO],biasa1[NAMA])</f>
        <v>PC Magnit EA 2770 gliter</v>
      </c>
      <c r="M1729" s="91">
        <f>LOOKUP(biasa2[[#This Row],[NO]],biasa1[NO],biasa1[JUMLAH])</f>
        <v>1</v>
      </c>
      <c r="N1729" s="91" t="str">
        <f>LOOKUP(biasa2[[#This Row],[NO]],biasa1[NO],biasa1[SATUAN])</f>
        <v>120 pc</v>
      </c>
    </row>
    <row r="1730" spans="1:14" ht="20.100000000000001" customHeight="1">
      <c r="A1730" s="87">
        <f>IF(biasa1[[#This Row],[JUMLAH]]&gt;0,COUNT(A$3:$A1729)+1,"")</f>
        <v>1704</v>
      </c>
      <c r="B1730" s="88" t="s">
        <v>1689</v>
      </c>
      <c r="C1730" s="87">
        <f>IF(biasa1[[#This Row],[BARU]]="",biasa1[[#This Row],[JUMLAH AWAL]],biasa1[[#This Row],[BARU]])</f>
        <v>1</v>
      </c>
      <c r="D1730" s="87" t="s">
        <v>126</v>
      </c>
      <c r="E1730" s="87">
        <v>1</v>
      </c>
      <c r="F1730" s="87"/>
      <c r="G17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0" s="90"/>
      <c r="I17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0" s="91">
        <f>LOOKUP(ROW(K1730)-ROWS($K$1:$K$3),biasa1[NO])</f>
        <v>1727</v>
      </c>
      <c r="L1730" s="77" t="str">
        <f>LOOKUP(biasa2[[#This Row],[NO]],biasa1[NO],biasa1[NAMA])</f>
        <v>PC Magnit EA 7240 POFF</v>
      </c>
      <c r="M1730" s="91">
        <f>LOOKUP(biasa2[[#This Row],[NO]],biasa1[NO],biasa1[JUMLAH])</f>
        <v>1</v>
      </c>
      <c r="N1730" s="91" t="str">
        <f>LOOKUP(biasa2[[#This Row],[NO]],biasa1[NO],biasa1[SATUAN])</f>
        <v>144 pc</v>
      </c>
    </row>
    <row r="1731" spans="1:14" ht="20.100000000000001" customHeight="1">
      <c r="A1731" s="87">
        <f>IF(biasa1[[#This Row],[JUMLAH]]&gt;0,COUNT(A$3:$A1730)+1,"")</f>
        <v>1705</v>
      </c>
      <c r="B1731" s="88" t="s">
        <v>1690</v>
      </c>
      <c r="C1731" s="87">
        <f>IF(biasa1[[#This Row],[BARU]]="",biasa1[[#This Row],[JUMLAH AWAL]],biasa1[[#This Row],[BARU]])</f>
        <v>6</v>
      </c>
      <c r="D1731" s="87" t="s">
        <v>126</v>
      </c>
      <c r="E1731" s="87">
        <v>6</v>
      </c>
      <c r="F1731" s="87"/>
      <c r="G17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1" s="90"/>
      <c r="I17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1" s="91">
        <f>LOOKUP(ROW(K1731)-ROWS($K$1:$K$3),biasa1[NO])</f>
        <v>1728</v>
      </c>
      <c r="L1731" s="77" t="str">
        <f>LOOKUP(biasa2[[#This Row],[NO]],biasa1[NO],biasa1[NAMA])</f>
        <v>PC Magnit Gp 9205</v>
      </c>
      <c r="M1731" s="91">
        <f>LOOKUP(biasa2[[#This Row],[NO]],biasa1[NO],biasa1[JUMLAH])</f>
        <v>1</v>
      </c>
      <c r="N1731" s="91" t="str">
        <f>LOOKUP(biasa2[[#This Row],[NO]],biasa1[NO],biasa1[SATUAN])</f>
        <v>192 pc</v>
      </c>
    </row>
    <row r="1732" spans="1:14" ht="20.100000000000001" customHeight="1">
      <c r="A1732" s="87">
        <f>IF(biasa1[[#This Row],[JUMLAH]]&gt;0,COUNT(A$3:$A1731)+1,"")</f>
        <v>1706</v>
      </c>
      <c r="B1732" s="88" t="s">
        <v>1691</v>
      </c>
      <c r="C1732" s="87">
        <f>IF(biasa1[[#This Row],[BARU]]="",biasa1[[#This Row],[JUMLAH AWAL]],biasa1[[#This Row],[BARU]])</f>
        <v>4</v>
      </c>
      <c r="D1732" s="87" t="s">
        <v>192</v>
      </c>
      <c r="E1732" s="87">
        <v>4</v>
      </c>
      <c r="F1732" s="87"/>
      <c r="G17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2" s="90"/>
      <c r="I17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2" s="91">
        <f>LOOKUP(ROW(K1732)-ROWS($K$1:$K$3),biasa1[NO])</f>
        <v>1729</v>
      </c>
      <c r="L1732" s="77" t="str">
        <f>LOOKUP(biasa2[[#This Row],[NO]],biasa1[NO],biasa1[NAMA])</f>
        <v>PC Magnit GP 9342</v>
      </c>
      <c r="M1732" s="91">
        <f>LOOKUP(biasa2[[#This Row],[NO]],biasa1[NO],biasa1[JUMLAH])</f>
        <v>9</v>
      </c>
      <c r="N1732" s="91" t="str">
        <f>LOOKUP(biasa2[[#This Row],[NO]],biasa1[NO],biasa1[SATUAN])</f>
        <v>168 pc</v>
      </c>
    </row>
    <row r="1733" spans="1:14" ht="20.100000000000001" customHeight="1">
      <c r="A1733" s="87">
        <f>IF(biasa1[[#This Row],[JUMLAH]]&gt;0,COUNT(A$3:$A1732)+1,"")</f>
        <v>1707</v>
      </c>
      <c r="B1733" s="88" t="s">
        <v>1691</v>
      </c>
      <c r="C1733" s="87">
        <f>IF(biasa1[[#This Row],[BARU]]="",biasa1[[#This Row],[JUMLAH AWAL]],biasa1[[#This Row],[BARU]])</f>
        <v>2</v>
      </c>
      <c r="D1733" s="87" t="s">
        <v>51</v>
      </c>
      <c r="E1733" s="87">
        <v>2</v>
      </c>
      <c r="F1733" s="87"/>
      <c r="G17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3" s="90"/>
      <c r="I17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3" s="91">
        <f>LOOKUP(ROW(K1733)-ROWS($K$1:$K$3),biasa1[NO])</f>
        <v>1730</v>
      </c>
      <c r="L1733" s="77" t="str">
        <f>LOOKUP(biasa2[[#This Row],[NO]],biasa1[NO],biasa1[NAMA])</f>
        <v>PC magnit GP 9354</v>
      </c>
      <c r="M1733" s="91">
        <f>LOOKUP(biasa2[[#This Row],[NO]],biasa1[NO],biasa1[JUMLAH])</f>
        <v>2</v>
      </c>
      <c r="N1733" s="91" t="str">
        <f>LOOKUP(biasa2[[#This Row],[NO]],biasa1[NO],biasa1[SATUAN])</f>
        <v>192 pc</v>
      </c>
    </row>
    <row r="1734" spans="1:14" ht="20.100000000000001" customHeight="1">
      <c r="A1734" s="87">
        <f>IF(biasa1[[#This Row],[JUMLAH]]&gt;0,COUNT(A$3:$A1733)+1,"")</f>
        <v>1708</v>
      </c>
      <c r="B1734" s="88" t="s">
        <v>1692</v>
      </c>
      <c r="C1734" s="87">
        <f>IF(biasa1[[#This Row],[BARU]]="",biasa1[[#This Row],[JUMLAH AWAL]],biasa1[[#This Row],[BARU]])</f>
        <v>4</v>
      </c>
      <c r="D1734" s="87" t="s">
        <v>634</v>
      </c>
      <c r="E1734" s="87">
        <v>4</v>
      </c>
      <c r="F1734" s="87"/>
      <c r="G17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4" s="90"/>
      <c r="I17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4" s="91">
        <f>LOOKUP(ROW(K1734)-ROWS($K$1:$K$3),biasa1[NO])</f>
        <v>1731</v>
      </c>
      <c r="L1734" s="77" t="str">
        <f>LOOKUP(biasa2[[#This Row],[NO]],biasa1[NO],biasa1[NAMA])</f>
        <v>PC magnit GP 9356</v>
      </c>
      <c r="M1734" s="91">
        <f>LOOKUP(biasa2[[#This Row],[NO]],biasa1[NO],biasa1[JUMLAH])</f>
        <v>2</v>
      </c>
      <c r="N1734" s="91" t="str">
        <f>LOOKUP(biasa2[[#This Row],[NO]],biasa1[NO],biasa1[SATUAN])</f>
        <v>160 pc</v>
      </c>
    </row>
    <row r="1735" spans="1:14" ht="20.100000000000001" customHeight="1">
      <c r="A1735" s="87">
        <f>IF(biasa1[[#This Row],[JUMLAH]]&gt;0,COUNT(A$3:$A1734)+1,"")</f>
        <v>1709</v>
      </c>
      <c r="B1735" s="88" t="s">
        <v>1693</v>
      </c>
      <c r="C1735" s="87">
        <f>IF(biasa1[[#This Row],[BARU]]="",biasa1[[#This Row],[JUMLAH AWAL]],biasa1[[#This Row],[BARU]])</f>
        <v>2</v>
      </c>
      <c r="D1735" s="87" t="s">
        <v>192</v>
      </c>
      <c r="E1735" s="87">
        <v>2</v>
      </c>
      <c r="F1735" s="87"/>
      <c r="G17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5" s="90"/>
      <c r="I17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5" s="91">
        <f>LOOKUP(ROW(K1735)-ROWS($K$1:$K$3),biasa1[NO])</f>
        <v>1732</v>
      </c>
      <c r="L1735" s="77" t="str">
        <f>LOOKUP(biasa2[[#This Row],[NO]],biasa1[NO],biasa1[NAMA])</f>
        <v>PC Magnit Hk KT 9303</v>
      </c>
      <c r="M1735" s="91">
        <f>LOOKUP(biasa2[[#This Row],[NO]],biasa1[NO],biasa1[JUMLAH])</f>
        <v>1</v>
      </c>
      <c r="N1735" s="91" t="str">
        <f>LOOKUP(biasa2[[#This Row],[NO]],biasa1[NO],biasa1[SATUAN])</f>
        <v>96 pc</v>
      </c>
    </row>
    <row r="1736" spans="1:14" ht="20.100000000000001" customHeight="1">
      <c r="A1736" s="87">
        <f>IF(biasa1[[#This Row],[JUMLAH]]&gt;0,COUNT(A$3:$A1735)+1,"")</f>
        <v>1710</v>
      </c>
      <c r="B1736" s="88" t="s">
        <v>1694</v>
      </c>
      <c r="C1736" s="87">
        <f>IF(biasa1[[#This Row],[BARU]]="",biasa1[[#This Row],[JUMLAH AWAL]],biasa1[[#This Row],[BARU]])</f>
        <v>3</v>
      </c>
      <c r="D1736" s="87" t="s">
        <v>126</v>
      </c>
      <c r="E1736" s="87">
        <v>3</v>
      </c>
      <c r="F1736" s="87"/>
      <c r="G17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6" s="90"/>
      <c r="I17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6" s="91">
        <f>LOOKUP(ROW(K1736)-ROWS($K$1:$K$3),biasa1[NO])</f>
        <v>1733</v>
      </c>
      <c r="L1736" s="77" t="str">
        <f>LOOKUP(biasa2[[#This Row],[NO]],biasa1[NO],biasa1[NAMA])</f>
        <v>PC Magnit jumbo 3575-19</v>
      </c>
      <c r="M1736" s="91">
        <f>LOOKUP(biasa2[[#This Row],[NO]],biasa1[NO],biasa1[JUMLAH])</f>
        <v>41</v>
      </c>
      <c r="N1736" s="91" t="str">
        <f>LOOKUP(biasa2[[#This Row],[NO]],biasa1[NO],biasa1[SATUAN])</f>
        <v>72 pc</v>
      </c>
    </row>
    <row r="1737" spans="1:14" ht="20.100000000000001" customHeight="1">
      <c r="A1737" s="87">
        <f>IF(biasa1[[#This Row],[JUMLAH]]&gt;0,COUNT(A$3:$A1736)+1,"")</f>
        <v>1711</v>
      </c>
      <c r="B1737" s="88" t="s">
        <v>1695</v>
      </c>
      <c r="C1737" s="87">
        <f>IF(biasa1[[#This Row],[BARU]]="",biasa1[[#This Row],[JUMLAH AWAL]],biasa1[[#This Row],[BARU]])</f>
        <v>1</v>
      </c>
      <c r="D1737" s="87" t="s">
        <v>624</v>
      </c>
      <c r="E1737" s="87">
        <v>1</v>
      </c>
      <c r="F1737" s="87"/>
      <c r="G17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7" s="90"/>
      <c r="I17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7" s="91">
        <f>LOOKUP(ROW(K1737)-ROWS($K$1:$K$3),biasa1[NO])</f>
        <v>1734</v>
      </c>
      <c r="L1737" s="77" t="str">
        <f>LOOKUP(biasa2[[#This Row],[NO]],biasa1[NO],biasa1[NAMA])</f>
        <v>PC Magnit jumbo B 3576-19</v>
      </c>
      <c r="M1737" s="91">
        <f>LOOKUP(biasa2[[#This Row],[NO]],biasa1[NO],biasa1[JUMLAH])</f>
        <v>3</v>
      </c>
      <c r="N1737" s="91">
        <f>LOOKUP(biasa2[[#This Row],[NO]],biasa1[NO],biasa1[SATUAN])</f>
        <v>48</v>
      </c>
    </row>
    <row r="1738" spans="1:14" ht="20.100000000000001" customHeight="1">
      <c r="A1738" s="87">
        <f>IF(biasa1[[#This Row],[JUMLAH]]&gt;0,COUNT(A$3:$A1737)+1,"")</f>
        <v>1712</v>
      </c>
      <c r="B1738" s="88" t="s">
        <v>1696</v>
      </c>
      <c r="C1738" s="87">
        <f>IF(biasa1[[#This Row],[BARU]]="",biasa1[[#This Row],[JUMLAH AWAL]],biasa1[[#This Row],[BARU]])</f>
        <v>1</v>
      </c>
      <c r="D1738" s="87" t="s">
        <v>126</v>
      </c>
      <c r="E1738" s="87">
        <v>1</v>
      </c>
      <c r="F1738" s="87"/>
      <c r="G17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8" s="90"/>
      <c r="I17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8" s="91">
        <f>LOOKUP(ROW(K1738)-ROWS($K$1:$K$3),biasa1[NO])</f>
        <v>1735</v>
      </c>
      <c r="L1738" s="77" t="str">
        <f>LOOKUP(biasa2[[#This Row],[NO]],biasa1[NO],biasa1[NAMA])</f>
        <v>PC Magnit Jumbo kalkulator PB33</v>
      </c>
      <c r="M1738" s="91">
        <f>LOOKUP(biasa2[[#This Row],[NO]],biasa1[NO],biasa1[JUMLAH])</f>
        <v>11</v>
      </c>
      <c r="N1738" s="91" t="str">
        <f>LOOKUP(biasa2[[#This Row],[NO]],biasa1[NO],biasa1[SATUAN])</f>
        <v>96 pc</v>
      </c>
    </row>
    <row r="1739" spans="1:14" ht="20.100000000000001" customHeight="1">
      <c r="A1739" s="87">
        <f>IF(biasa1[[#This Row],[JUMLAH]]&gt;0,COUNT(A$3:$A1738)+1,"")</f>
        <v>1713</v>
      </c>
      <c r="B1739" s="88" t="s">
        <v>1697</v>
      </c>
      <c r="C1739" s="87">
        <f>IF(biasa1[[#This Row],[BARU]]="",biasa1[[#This Row],[JUMLAH AWAL]],biasa1[[#This Row],[BARU]])</f>
        <v>6</v>
      </c>
      <c r="D1739" s="87" t="s">
        <v>624</v>
      </c>
      <c r="E1739" s="87">
        <v>6</v>
      </c>
      <c r="F1739" s="87"/>
      <c r="G17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9" s="90"/>
      <c r="I17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9" s="91">
        <f>LOOKUP(ROW(K1739)-ROWS($K$1:$K$3),biasa1[NO])</f>
        <v>1736</v>
      </c>
      <c r="L1739" s="77" t="str">
        <f>LOOKUP(biasa2[[#This Row],[NO]],biasa1[NO],biasa1[NAMA])</f>
        <v>PC Magnit K 27</v>
      </c>
      <c r="M1739" s="91">
        <f>LOOKUP(biasa2[[#This Row],[NO]],biasa1[NO],biasa1[JUMLAH])</f>
        <v>5</v>
      </c>
      <c r="N1739" s="91" t="str">
        <f>LOOKUP(biasa2[[#This Row],[NO]],biasa1[NO],biasa1[SATUAN])</f>
        <v>12 ls</v>
      </c>
    </row>
    <row r="1740" spans="1:14" ht="20.100000000000001" customHeight="1">
      <c r="A1740" s="87">
        <f>IF(biasa1[[#This Row],[JUMLAH]]&gt;0,COUNT(A$3:$A1739)+1,"")</f>
        <v>1714</v>
      </c>
      <c r="B1740" s="88" t="s">
        <v>1698</v>
      </c>
      <c r="C1740" s="87">
        <f>IF(biasa1[[#This Row],[BARU]]="",biasa1[[#This Row],[JUMLAH AWAL]],biasa1[[#This Row],[BARU]])</f>
        <v>5</v>
      </c>
      <c r="D1740" s="87" t="s">
        <v>192</v>
      </c>
      <c r="E1740" s="87">
        <v>5</v>
      </c>
      <c r="F1740" s="87"/>
      <c r="G17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0" s="90"/>
      <c r="I17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0" s="91">
        <f>LOOKUP(ROW(K1740)-ROWS($K$1:$K$3),biasa1[NO])</f>
        <v>1737</v>
      </c>
      <c r="L1740" s="77" t="str">
        <f>LOOKUP(biasa2[[#This Row],[NO]],biasa1[NO],biasa1[NAMA])</f>
        <v>PC Magnit K 61 Box magnit</v>
      </c>
      <c r="M1740" s="91">
        <f>LOOKUP(biasa2[[#This Row],[NO]],biasa1[NO],biasa1[JUMLAH])</f>
        <v>33</v>
      </c>
      <c r="N1740" s="91" t="str">
        <f>LOOKUP(biasa2[[#This Row],[NO]],biasa1[NO],biasa1[SATUAN])</f>
        <v>120 pc</v>
      </c>
    </row>
    <row r="1741" spans="1:14" ht="20.100000000000001" customHeight="1">
      <c r="A1741" s="87">
        <f>IF(biasa1[[#This Row],[JUMLAH]]&gt;0,COUNT(A$3:$A1740)+1,"")</f>
        <v>1715</v>
      </c>
      <c r="B1741" s="88" t="s">
        <v>1699</v>
      </c>
      <c r="C1741" s="87">
        <f>IF(biasa1[[#This Row],[BARU]]="",biasa1[[#This Row],[JUMLAH AWAL]],biasa1[[#This Row],[BARU]])</f>
        <v>1</v>
      </c>
      <c r="D1741" s="87" t="s">
        <v>126</v>
      </c>
      <c r="E1741" s="87">
        <v>1</v>
      </c>
      <c r="F1741" s="87"/>
      <c r="G17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1" s="90"/>
      <c r="I17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1" s="91">
        <f>LOOKUP(ROW(K1741)-ROWS($K$1:$K$3),biasa1[NO])</f>
        <v>1738</v>
      </c>
      <c r="L1741" s="77" t="str">
        <f>LOOKUP(biasa2[[#This Row],[NO]],biasa1[NO],biasa1[NAMA])</f>
        <v>PC Magnit K 62A Box magnit</v>
      </c>
      <c r="M1741" s="91">
        <f>LOOKUP(biasa2[[#This Row],[NO]],biasa1[NO],biasa1[JUMLAH])</f>
        <v>31</v>
      </c>
      <c r="N1741" s="91" t="str">
        <f>LOOKUP(biasa2[[#This Row],[NO]],biasa1[NO],biasa1[SATUAN])</f>
        <v>144 pc</v>
      </c>
    </row>
    <row r="1742" spans="1:14" ht="20.100000000000001" customHeight="1">
      <c r="A1742" s="87">
        <f>IF(biasa1[[#This Row],[JUMLAH]]&gt;0,COUNT(A$3:$A1741)+1,"")</f>
        <v>1716</v>
      </c>
      <c r="B1742" s="88" t="s">
        <v>1700</v>
      </c>
      <c r="C1742" s="87">
        <f>IF(biasa1[[#This Row],[BARU]]="",biasa1[[#This Row],[JUMLAH AWAL]],biasa1[[#This Row],[BARU]])</f>
        <v>14</v>
      </c>
      <c r="D1742" s="87" t="s">
        <v>192</v>
      </c>
      <c r="E1742" s="87">
        <v>14</v>
      </c>
      <c r="F1742" s="87"/>
      <c r="G17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2" s="90"/>
      <c r="I17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2" s="91">
        <f>LOOKUP(ROW(K1742)-ROWS($K$1:$K$3),biasa1[NO])</f>
        <v>1739</v>
      </c>
      <c r="L1742" s="77" t="str">
        <f>LOOKUP(biasa2[[#This Row],[NO]],biasa1[NO],biasa1[NAMA])</f>
        <v>PC Magnit K2 887-2</v>
      </c>
      <c r="M1742" s="91">
        <f>LOOKUP(biasa2[[#This Row],[NO]],biasa1[NO],biasa1[JUMLAH])</f>
        <v>25</v>
      </c>
      <c r="N1742" s="91" t="str">
        <f>LOOKUP(biasa2[[#This Row],[NO]],biasa1[NO],biasa1[SATUAN])</f>
        <v>120 pc</v>
      </c>
    </row>
    <row r="1743" spans="1:14" ht="20.100000000000001" customHeight="1">
      <c r="A1743" s="87">
        <f>IF(biasa1[[#This Row],[JUMLAH]]&gt;0,COUNT(A$3:$A1742)+1,"")</f>
        <v>1717</v>
      </c>
      <c r="B1743" s="88" t="s">
        <v>1701</v>
      </c>
      <c r="C1743" s="87">
        <f>IF(biasa1[[#This Row],[BARU]]="",biasa1[[#This Row],[JUMLAH AWAL]],biasa1[[#This Row],[BARU]])</f>
        <v>4</v>
      </c>
      <c r="D1743" s="87" t="s">
        <v>192</v>
      </c>
      <c r="E1743" s="87">
        <v>4</v>
      </c>
      <c r="F1743" s="87"/>
      <c r="G17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3" s="90"/>
      <c r="I17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3" s="91">
        <f>LOOKUP(ROW(K1743)-ROWS($K$1:$K$3),biasa1[NO])</f>
        <v>1740</v>
      </c>
      <c r="L1743" s="77" t="str">
        <f>LOOKUP(biasa2[[#This Row],[NO]],biasa1[NO],biasa1[NAMA])</f>
        <v>PC Magnit KJ 949</v>
      </c>
      <c r="M1743" s="91">
        <f>LOOKUP(biasa2[[#This Row],[NO]],biasa1[NO],biasa1[JUMLAH])</f>
        <v>1</v>
      </c>
      <c r="N1743" s="91" t="str">
        <f>LOOKUP(biasa2[[#This Row],[NO]],biasa1[NO],biasa1[SATUAN])</f>
        <v>48 pc</v>
      </c>
    </row>
    <row r="1744" spans="1:14" ht="20.100000000000001" customHeight="1">
      <c r="A1744" s="87">
        <f>IF(biasa1[[#This Row],[JUMLAH]]&gt;0,COUNT(A$3:$A1743)+1,"")</f>
        <v>1718</v>
      </c>
      <c r="B1744" s="88" t="s">
        <v>1702</v>
      </c>
      <c r="C1744" s="87">
        <f>IF(biasa1[[#This Row],[BARU]]="",biasa1[[#This Row],[JUMLAH AWAL]],biasa1[[#This Row],[BARU]])</f>
        <v>58</v>
      </c>
      <c r="D1744" s="87" t="s">
        <v>126</v>
      </c>
      <c r="E1744" s="87">
        <v>58</v>
      </c>
      <c r="F1744" s="87"/>
      <c r="G17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4" s="90"/>
      <c r="I17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4" s="91">
        <f>LOOKUP(ROW(K1744)-ROWS($K$1:$K$3),biasa1[NO])</f>
        <v>1741</v>
      </c>
      <c r="L1744" s="77" t="str">
        <f>LOOKUP(biasa2[[#This Row],[NO]],biasa1[NO],biasa1[NAMA])</f>
        <v>PC Magnit KM 37 FR/ SF</v>
      </c>
      <c r="M1744" s="91">
        <f>LOOKUP(biasa2[[#This Row],[NO]],biasa1[NO],biasa1[JUMLAH])</f>
        <v>1</v>
      </c>
      <c r="N1744" s="91">
        <f>LOOKUP(biasa2[[#This Row],[NO]],biasa1[NO],biasa1[SATUAN])</f>
        <v>0</v>
      </c>
    </row>
    <row r="1745" spans="1:14" ht="20.100000000000001" customHeight="1">
      <c r="A1745" s="87">
        <f>IF(biasa1[[#This Row],[JUMLAH]]&gt;0,COUNT(A$3:$A1744)+1,"")</f>
        <v>1719</v>
      </c>
      <c r="B1745" s="88" t="s">
        <v>1703</v>
      </c>
      <c r="C1745" s="87">
        <f>IF(biasa1[[#This Row],[BARU]]="",biasa1[[#This Row],[JUMLAH AWAL]],biasa1[[#This Row],[BARU]])</f>
        <v>6</v>
      </c>
      <c r="D1745" s="87" t="s">
        <v>192</v>
      </c>
      <c r="E1745" s="87">
        <v>6</v>
      </c>
      <c r="F1745" s="87"/>
      <c r="G17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5" s="90"/>
      <c r="I17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5" s="91">
        <f>LOOKUP(ROW(K1745)-ROWS($K$1:$K$3),biasa1[NO])</f>
        <v>1742</v>
      </c>
      <c r="L1745" s="77" t="str">
        <f>LOOKUP(biasa2[[#This Row],[NO]],biasa1[NO],biasa1[NAMA])</f>
        <v>PC Magnit KM 5186-1</v>
      </c>
      <c r="M1745" s="91">
        <f>LOOKUP(biasa2[[#This Row],[NO]],biasa1[NO],biasa1[JUMLAH])</f>
        <v>15</v>
      </c>
      <c r="N1745" s="91" t="str">
        <f>LOOKUP(biasa2[[#This Row],[NO]],biasa1[NO],biasa1[SATUAN])</f>
        <v>96 pc</v>
      </c>
    </row>
    <row r="1746" spans="1:14" ht="20.100000000000001" customHeight="1">
      <c r="A1746" s="87">
        <f>IF(biasa1[[#This Row],[JUMLAH]]&gt;0,COUNT(A$3:$A1745)+1,"")</f>
        <v>1720</v>
      </c>
      <c r="B1746" s="88" t="s">
        <v>1704</v>
      </c>
      <c r="C1746" s="87">
        <f>IF(biasa1[[#This Row],[BARU]]="",biasa1[[#This Row],[JUMLAH AWAL]],biasa1[[#This Row],[BARU]])</f>
        <v>5</v>
      </c>
      <c r="D1746" s="87" t="s">
        <v>192</v>
      </c>
      <c r="E1746" s="87">
        <v>5</v>
      </c>
      <c r="F1746" s="87"/>
      <c r="G17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6" s="90"/>
      <c r="I17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6" s="91">
        <f>LOOKUP(ROW(K1746)-ROWS($K$1:$K$3),biasa1[NO])</f>
        <v>1743</v>
      </c>
      <c r="L1746" s="77" t="str">
        <f>LOOKUP(biasa2[[#This Row],[NO]],biasa1[NO],biasa1[NAMA])</f>
        <v>PC Magnit KM 5187-1</v>
      </c>
      <c r="M1746" s="91">
        <f>LOOKUP(biasa2[[#This Row],[NO]],biasa1[NO],biasa1[JUMLAH])</f>
        <v>21</v>
      </c>
      <c r="N1746" s="91" t="str">
        <f>LOOKUP(biasa2[[#This Row],[NO]],biasa1[NO],biasa1[SATUAN])</f>
        <v>96 pc</v>
      </c>
    </row>
    <row r="1747" spans="1:14" ht="20.100000000000001" customHeight="1">
      <c r="A1747" s="87">
        <f>IF(biasa1[[#This Row],[JUMLAH]]&gt;0,COUNT(A$3:$A1746)+1,"")</f>
        <v>1721</v>
      </c>
      <c r="B1747" s="88" t="s">
        <v>1705</v>
      </c>
      <c r="C1747" s="87">
        <f>IF(biasa1[[#This Row],[BARU]]="",biasa1[[#This Row],[JUMLAH AWAL]],biasa1[[#This Row],[BARU]])</f>
        <v>4</v>
      </c>
      <c r="D1747" s="87" t="s">
        <v>126</v>
      </c>
      <c r="E1747" s="87">
        <v>4</v>
      </c>
      <c r="F1747" s="87"/>
      <c r="G17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7" s="90"/>
      <c r="I17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7" s="91">
        <f>LOOKUP(ROW(K1747)-ROWS($K$1:$K$3),biasa1[NO])</f>
        <v>1744</v>
      </c>
      <c r="L1747" s="77" t="str">
        <f>LOOKUP(biasa2[[#This Row],[NO]],biasa1[NO],biasa1[NAMA])</f>
        <v>PC Magnit KM 8837-6</v>
      </c>
      <c r="M1747" s="91">
        <f>LOOKUP(biasa2[[#This Row],[NO]],biasa1[NO],biasa1[JUMLAH])</f>
        <v>2</v>
      </c>
      <c r="N1747" s="91" t="str">
        <f>LOOKUP(biasa2[[#This Row],[NO]],biasa1[NO],biasa1[SATUAN])</f>
        <v>96 pc</v>
      </c>
    </row>
    <row r="1748" spans="1:14" ht="20.100000000000001" customHeight="1">
      <c r="A1748" s="87">
        <f>IF(biasa1[[#This Row],[JUMLAH]]&gt;0,COUNT(A$3:$A1747)+1,"")</f>
        <v>1722</v>
      </c>
      <c r="B1748" s="88" t="s">
        <v>1706</v>
      </c>
      <c r="C1748" s="87">
        <f>IF(biasa1[[#This Row],[BARU]]="",biasa1[[#This Row],[JUMLAH AWAL]],biasa1[[#This Row],[BARU]])</f>
        <v>1</v>
      </c>
      <c r="D1748" s="87" t="s">
        <v>1707</v>
      </c>
      <c r="E1748" s="87">
        <v>1</v>
      </c>
      <c r="F1748" s="87"/>
      <c r="G17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8" s="90"/>
      <c r="I17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8" s="91">
        <f>LOOKUP(ROW(K1748)-ROWS($K$1:$K$3),biasa1[NO])</f>
        <v>1745</v>
      </c>
      <c r="L1748" s="77" t="str">
        <f>LOOKUP(biasa2[[#This Row],[NO]],biasa1[NO],biasa1[NAMA])</f>
        <v>PC Magnit KPM-1322-05</v>
      </c>
      <c r="M1748" s="91">
        <f>LOOKUP(biasa2[[#This Row],[NO]],biasa1[NO],biasa1[JUMLAH])</f>
        <v>1</v>
      </c>
      <c r="N1748" s="91" t="str">
        <f>LOOKUP(biasa2[[#This Row],[NO]],biasa1[NO],biasa1[SATUAN])</f>
        <v>96 pc</v>
      </c>
    </row>
    <row r="1749" spans="1:14" ht="20.100000000000001" customHeight="1">
      <c r="A1749" s="87">
        <f>IF(biasa1[[#This Row],[JUMLAH]]&gt;0,COUNT(A$3:$A1748)+1,"")</f>
        <v>1723</v>
      </c>
      <c r="B1749" s="88" t="s">
        <v>1708</v>
      </c>
      <c r="C1749" s="87">
        <f>IF(biasa1[[#This Row],[BARU]]="",biasa1[[#This Row],[JUMLAH AWAL]],biasa1[[#This Row],[BARU]])</f>
        <v>16</v>
      </c>
      <c r="D1749" s="87" t="s">
        <v>51</v>
      </c>
      <c r="E1749" s="87">
        <v>16</v>
      </c>
      <c r="F1749" s="87"/>
      <c r="G17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9" s="90"/>
      <c r="I17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9" s="91">
        <f>LOOKUP(ROW(K1749)-ROWS($K$1:$K$3),biasa1[NO])</f>
        <v>1746</v>
      </c>
      <c r="L1749" s="77" t="str">
        <f>LOOKUP(biasa2[[#This Row],[NO]],biasa1[NO],biasa1[NAMA])</f>
        <v>PC Magnit KPM-3551-03</v>
      </c>
      <c r="M1749" s="91">
        <f>LOOKUP(biasa2[[#This Row],[NO]],biasa1[NO],biasa1[JUMLAH])</f>
        <v>3</v>
      </c>
      <c r="N1749" s="91" t="str">
        <f>LOOKUP(biasa2[[#This Row],[NO]],biasa1[NO],biasa1[SATUAN])</f>
        <v>96 pc</v>
      </c>
    </row>
    <row r="1750" spans="1:14" ht="20.100000000000001" customHeight="1">
      <c r="A1750" s="87">
        <f>IF(biasa1[[#This Row],[JUMLAH]]&gt;0,COUNT(A$3:$A1749)+1,"")</f>
        <v>1724</v>
      </c>
      <c r="B1750" s="88" t="s">
        <v>1709</v>
      </c>
      <c r="C1750" s="87">
        <f>IF(biasa1[[#This Row],[BARU]]="",biasa1[[#This Row],[JUMLAH AWAL]],biasa1[[#This Row],[BARU]])</f>
        <v>21</v>
      </c>
      <c r="D1750" s="87" t="s">
        <v>51</v>
      </c>
      <c r="E1750" s="87">
        <v>21</v>
      </c>
      <c r="F1750" s="87"/>
      <c r="G17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0" s="90"/>
      <c r="I17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0" s="91">
        <f>LOOKUP(ROW(K1750)-ROWS($K$1:$K$3),biasa1[NO])</f>
        <v>1747</v>
      </c>
      <c r="L1750" s="77" t="str">
        <f>LOOKUP(biasa2[[#This Row],[NO]],biasa1[NO],biasa1[NAMA])</f>
        <v>PC Magnit KT 06</v>
      </c>
      <c r="M1750" s="91">
        <f>LOOKUP(biasa2[[#This Row],[NO]],biasa1[NO],biasa1[JUMLAH])</f>
        <v>4</v>
      </c>
      <c r="N1750" s="91" t="str">
        <f>LOOKUP(biasa2[[#This Row],[NO]],biasa1[NO],biasa1[SATUAN])</f>
        <v>144 pc</v>
      </c>
    </row>
    <row r="1751" spans="1:14" ht="20.100000000000001" customHeight="1">
      <c r="A1751" s="87">
        <f>IF(biasa1[[#This Row],[JUMLAH]]&gt;0,COUNT(A$3:$A1750)+1,"")</f>
        <v>1725</v>
      </c>
      <c r="B1751" s="88" t="s">
        <v>1710</v>
      </c>
      <c r="C1751" s="87">
        <f>IF(biasa1[[#This Row],[BARU]]="",biasa1[[#This Row],[JUMLAH AWAL]],biasa1[[#This Row],[BARU]])</f>
        <v>21</v>
      </c>
      <c r="D1751" s="87" t="s">
        <v>1711</v>
      </c>
      <c r="E1751" s="87">
        <v>21</v>
      </c>
      <c r="F1751" s="87"/>
      <c r="G17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1" s="90"/>
      <c r="I17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1" s="91">
        <f>LOOKUP(ROW(K1751)-ROWS($K$1:$K$3),biasa1[NO])</f>
        <v>1748</v>
      </c>
      <c r="L1751" s="77" t="str">
        <f>LOOKUP(biasa2[[#This Row],[NO]],biasa1[NO],biasa1[NAMA])</f>
        <v>PC Magnit KT 07</v>
      </c>
      <c r="M1751" s="91">
        <f>LOOKUP(biasa2[[#This Row],[NO]],biasa1[NO],biasa1[JUMLAH])</f>
        <v>28</v>
      </c>
      <c r="N1751" s="91" t="str">
        <f>LOOKUP(biasa2[[#This Row],[NO]],biasa1[NO],biasa1[SATUAN])</f>
        <v>144 pc</v>
      </c>
    </row>
    <row r="1752" spans="1:14" ht="20.100000000000001" customHeight="1">
      <c r="A1752" s="87">
        <f>IF(biasa1[[#This Row],[JUMLAH]]&gt;0,COUNT(A$3:$A1751)+1,"")</f>
        <v>1726</v>
      </c>
      <c r="B1752" s="88" t="s">
        <v>1712</v>
      </c>
      <c r="C1752" s="87">
        <f>IF(biasa1[[#This Row],[BARU]]="",biasa1[[#This Row],[JUMLAH AWAL]],biasa1[[#This Row],[BARU]])</f>
        <v>1</v>
      </c>
      <c r="D1752" s="87" t="s">
        <v>188</v>
      </c>
      <c r="E1752" s="87">
        <v>1</v>
      </c>
      <c r="F1752" s="87"/>
      <c r="G17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2" s="90"/>
      <c r="I17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2" s="91">
        <f>LOOKUP(ROW(K1752)-ROWS($K$1:$K$3),biasa1[NO])</f>
        <v>1749</v>
      </c>
      <c r="L1752" s="77" t="str">
        <f>LOOKUP(biasa2[[#This Row],[NO]],biasa1[NO],biasa1[NAMA])</f>
        <v>PC Magnit KT 532</v>
      </c>
      <c r="M1752" s="91">
        <f>LOOKUP(biasa2[[#This Row],[NO]],biasa1[NO],biasa1[JUMLAH])</f>
        <v>2</v>
      </c>
      <c r="N1752" s="91" t="str">
        <f>LOOKUP(biasa2[[#This Row],[NO]],biasa1[NO],biasa1[SATUAN])</f>
        <v>144 pc</v>
      </c>
    </row>
    <row r="1753" spans="1:14" ht="20.100000000000001" customHeight="1">
      <c r="A1753" s="87">
        <f>IF(biasa1[[#This Row],[JUMLAH]]&gt;0,COUNT(A$3:$A1752)+1,"")</f>
        <v>1727</v>
      </c>
      <c r="B1753" s="88" t="s">
        <v>1713</v>
      </c>
      <c r="C1753" s="87">
        <f>IF(biasa1[[#This Row],[BARU]]="",biasa1[[#This Row],[JUMLAH AWAL]],biasa1[[#This Row],[BARU]])</f>
        <v>1</v>
      </c>
      <c r="D1753" s="87" t="s">
        <v>192</v>
      </c>
      <c r="E1753" s="87">
        <v>1</v>
      </c>
      <c r="F1753" s="87"/>
      <c r="G17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3" s="90"/>
      <c r="I17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3" s="91">
        <f>LOOKUP(ROW(K1753)-ROWS($K$1:$K$3),biasa1[NO])</f>
        <v>1750</v>
      </c>
      <c r="L1753" s="77" t="str">
        <f>LOOKUP(biasa2[[#This Row],[NO]],biasa1[NO],biasa1[NAMA])</f>
        <v>PC Magnit KT 5877</v>
      </c>
      <c r="M1753" s="91">
        <f>LOOKUP(biasa2[[#This Row],[NO]],biasa1[NO],biasa1[JUMLAH])</f>
        <v>1</v>
      </c>
      <c r="N1753" s="91" t="str">
        <f>LOOKUP(biasa2[[#This Row],[NO]],biasa1[NO],biasa1[SATUAN])</f>
        <v>144 pc</v>
      </c>
    </row>
    <row r="1754" spans="1:14" ht="20.100000000000001" customHeight="1">
      <c r="A1754" s="87">
        <f>IF(biasa1[[#This Row],[JUMLAH]]&gt;0,COUNT(A$3:$A1753)+1,"")</f>
        <v>1728</v>
      </c>
      <c r="B1754" s="88" t="s">
        <v>1714</v>
      </c>
      <c r="C1754" s="87">
        <f>IF(biasa1[[#This Row],[BARU]]="",biasa1[[#This Row],[JUMLAH AWAL]],biasa1[[#This Row],[BARU]])</f>
        <v>1</v>
      </c>
      <c r="D1754" s="87" t="s">
        <v>624</v>
      </c>
      <c r="E1754" s="87">
        <v>1</v>
      </c>
      <c r="F1754" s="87"/>
      <c r="G17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4" s="90"/>
      <c r="I17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4" s="91">
        <f>LOOKUP(ROW(K1754)-ROWS($K$1:$K$3),biasa1[NO])</f>
        <v>1751</v>
      </c>
      <c r="L1754" s="77" t="str">
        <f>LOOKUP(biasa2[[#This Row],[NO]],biasa1[NO],biasa1[NAMA])</f>
        <v>PC Magnit KT 858</v>
      </c>
      <c r="M1754" s="91">
        <f>LOOKUP(biasa2[[#This Row],[NO]],biasa1[NO],biasa1[JUMLAH])</f>
        <v>6</v>
      </c>
      <c r="N1754" s="91" t="str">
        <f>LOOKUP(biasa2[[#This Row],[NO]],biasa1[NO],biasa1[SATUAN])</f>
        <v>144 pc</v>
      </c>
    </row>
    <row r="1755" spans="1:14" ht="20.100000000000001" customHeight="1">
      <c r="A1755" s="87">
        <f>IF(biasa1[[#This Row],[JUMLAH]]&gt;0,COUNT(A$3:$A1754)+1,"")</f>
        <v>1729</v>
      </c>
      <c r="B1755" s="88" t="s">
        <v>2767</v>
      </c>
      <c r="C1755" s="87">
        <f>IF(biasa1[[#This Row],[BARU]]="",biasa1[[#This Row],[JUMLAH AWAL]],biasa1[[#This Row],[BARU]])</f>
        <v>9</v>
      </c>
      <c r="D1755" s="87" t="s">
        <v>598</v>
      </c>
      <c r="E1755" s="87">
        <v>9</v>
      </c>
      <c r="F1755" s="87"/>
      <c r="G17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5" s="90"/>
      <c r="I17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5" s="91">
        <f>LOOKUP(ROW(K1755)-ROWS($K$1:$K$3),biasa1[NO])</f>
        <v>1752</v>
      </c>
      <c r="L1755" s="77" t="str">
        <f>LOOKUP(biasa2[[#This Row],[NO]],biasa1[NO],biasa1[NAMA])</f>
        <v>PC Magnit KT 877(4)</v>
      </c>
      <c r="M1755" s="91">
        <f>LOOKUP(biasa2[[#This Row],[NO]],biasa1[NO],biasa1[JUMLAH])</f>
        <v>2</v>
      </c>
      <c r="N1755" s="91" t="str">
        <f>LOOKUP(biasa2[[#This Row],[NO]],biasa1[NO],biasa1[SATUAN])</f>
        <v>120 pc</v>
      </c>
    </row>
    <row r="1756" spans="1:14" ht="20.100000000000001" customHeight="1">
      <c r="A1756" s="87">
        <f>IF(biasa1[[#This Row],[JUMLAH]]&gt;0,COUNT(A$3:$A1755)+1,"")</f>
        <v>1730</v>
      </c>
      <c r="B1756" s="93" t="s">
        <v>2768</v>
      </c>
      <c r="C1756" s="94">
        <f>IF(biasa1[[#This Row],[BARU]]="",biasa1[[#This Row],[JUMLAH AWAL]],biasa1[[#This Row],[BARU]])</f>
        <v>2</v>
      </c>
      <c r="D1756" s="94" t="s">
        <v>624</v>
      </c>
      <c r="E1756" s="94">
        <v>2</v>
      </c>
      <c r="F1756" s="87"/>
      <c r="G17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6" s="90"/>
      <c r="I17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6" s="91">
        <f>LOOKUP(ROW(K1756)-ROWS($K$1:$K$3),biasa1[NO])</f>
        <v>1753</v>
      </c>
      <c r="L1756" s="77" t="str">
        <f>LOOKUP(biasa2[[#This Row],[NO]],biasa1[NO],biasa1[NAMA])</f>
        <v>PC Magnit KX 1673-2 lebar + WB</v>
      </c>
      <c r="M1756" s="91">
        <f>LOOKUP(biasa2[[#This Row],[NO]],biasa1[NO],biasa1[JUMLAH])</f>
        <v>50</v>
      </c>
      <c r="N1756" s="91" t="str">
        <f>LOOKUP(biasa2[[#This Row],[NO]],biasa1[NO],biasa1[SATUAN])</f>
        <v>72 pc</v>
      </c>
    </row>
    <row r="1757" spans="1:14" ht="20.100000000000001" customHeight="1">
      <c r="A1757" s="87">
        <f>IF(biasa1[[#This Row],[JUMLAH]]&gt;0,COUNT(A$3:$A1756)+1,"")</f>
        <v>1731</v>
      </c>
      <c r="B1757" s="93" t="s">
        <v>2769</v>
      </c>
      <c r="C1757" s="94">
        <f>IF(biasa1[[#This Row],[BARU]]="",biasa1[[#This Row],[JUMLAH AWAL]],biasa1[[#This Row],[BARU]])</f>
        <v>2</v>
      </c>
      <c r="D1757" s="94" t="s">
        <v>51</v>
      </c>
      <c r="E1757" s="94">
        <v>2</v>
      </c>
      <c r="F1757" s="87"/>
      <c r="G17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7" s="90"/>
      <c r="I17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7" s="91">
        <f>LOOKUP(ROW(K1757)-ROWS($K$1:$K$3),biasa1[NO])</f>
        <v>1754</v>
      </c>
      <c r="L1757" s="77" t="str">
        <f>LOOKUP(biasa2[[#This Row],[NO]],biasa1[NO],biasa1[NAMA])</f>
        <v>PC Magnit KX 204</v>
      </c>
      <c r="M1757" s="91">
        <f>LOOKUP(biasa2[[#This Row],[NO]],biasa1[NO],biasa1[JUMLAH])</f>
        <v>1</v>
      </c>
      <c r="N1757" s="91" t="str">
        <f>LOOKUP(biasa2[[#This Row],[NO]],biasa1[NO],biasa1[SATUAN])</f>
        <v>144 pc</v>
      </c>
    </row>
    <row r="1758" spans="1:14" ht="20.100000000000001" customHeight="1">
      <c r="A1758" s="87">
        <f>IF(biasa1[[#This Row],[JUMLAH]]&gt;0,COUNT(A$3:$A1757)+1,"")</f>
        <v>1732</v>
      </c>
      <c r="B1758" s="88" t="s">
        <v>1715</v>
      </c>
      <c r="C1758" s="87">
        <f>IF(biasa1[[#This Row],[BARU]]="",biasa1[[#This Row],[JUMLAH AWAL]],biasa1[[#This Row],[BARU]])</f>
        <v>1</v>
      </c>
      <c r="D1758" s="87" t="s">
        <v>126</v>
      </c>
      <c r="E1758" s="87">
        <v>1</v>
      </c>
      <c r="F1758" s="87"/>
      <c r="G17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8" s="90"/>
      <c r="I17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8" s="91">
        <f>LOOKUP(ROW(K1758)-ROWS($K$1:$K$3),biasa1[NO])</f>
        <v>1755</v>
      </c>
      <c r="L1758" s="77" t="str">
        <f>LOOKUP(biasa2[[#This Row],[NO]],biasa1[NO],biasa1[NAMA])</f>
        <v>PC Magnit Ky 779 blk</v>
      </c>
      <c r="M1758" s="91">
        <f>LOOKUP(biasa2[[#This Row],[NO]],biasa1[NO],biasa1[JUMLAH])</f>
        <v>9</v>
      </c>
      <c r="N1758" s="91" t="str">
        <f>LOOKUP(biasa2[[#This Row],[NO]],biasa1[NO],biasa1[SATUAN])</f>
        <v>144 pc</v>
      </c>
    </row>
    <row r="1759" spans="1:14" ht="20.100000000000001" customHeight="1">
      <c r="A1759" s="87">
        <f>IF(biasa1[[#This Row],[JUMLAH]]&gt;0,COUNT(A$3:$A1758)+1,"")</f>
        <v>1733</v>
      </c>
      <c r="B1759" s="88" t="s">
        <v>1716</v>
      </c>
      <c r="C1759" s="87">
        <f>IF(biasa1[[#This Row],[BARU]]="",biasa1[[#This Row],[JUMLAH AWAL]],biasa1[[#This Row],[BARU]])</f>
        <v>41</v>
      </c>
      <c r="D1759" s="87" t="s">
        <v>4</v>
      </c>
      <c r="E1759" s="87">
        <v>41</v>
      </c>
      <c r="F1759" s="87"/>
      <c r="G17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9" s="90"/>
      <c r="I17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9" s="91">
        <f>LOOKUP(ROW(K1759)-ROWS($K$1:$K$3),biasa1[NO])</f>
        <v>1756</v>
      </c>
      <c r="L1759" s="77" t="str">
        <f>LOOKUP(biasa2[[#This Row],[NO]],biasa1[NO],biasa1[NAMA])</f>
        <v>PC Magnit LC 5510 lipat WB</v>
      </c>
      <c r="M1759" s="91">
        <f>LOOKUP(biasa2[[#This Row],[NO]],biasa1[NO],biasa1[JUMLAH])</f>
        <v>21</v>
      </c>
      <c r="N1759" s="91" t="str">
        <f>LOOKUP(biasa2[[#This Row],[NO]],biasa1[NO],biasa1[SATUAN])</f>
        <v>144 pc</v>
      </c>
    </row>
    <row r="1760" spans="1:14" ht="20.100000000000001" customHeight="1">
      <c r="A1760" s="87">
        <f>IF(biasa1[[#This Row],[JUMLAH]]&gt;0,COUNT(A$3:$A1759)+1,"")</f>
        <v>1734</v>
      </c>
      <c r="B1760" s="88" t="s">
        <v>1717</v>
      </c>
      <c r="C1760" s="87">
        <f>IF(biasa1[[#This Row],[BARU]]="",biasa1[[#This Row],[JUMLAH AWAL]],biasa1[[#This Row],[BARU]])</f>
        <v>3</v>
      </c>
      <c r="D1760" s="87">
        <v>48</v>
      </c>
      <c r="E1760" s="87">
        <v>3</v>
      </c>
      <c r="F1760" s="87"/>
      <c r="G17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0" s="90"/>
      <c r="I17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0" s="91">
        <f>LOOKUP(ROW(K1760)-ROWS($K$1:$K$3),biasa1[NO])</f>
        <v>1757</v>
      </c>
      <c r="L1760" s="77" t="str">
        <f>LOOKUP(biasa2[[#This Row],[NO]],biasa1[NO],biasa1[NAMA])</f>
        <v>PC Magnit LC 8088</v>
      </c>
      <c r="M1760" s="91">
        <f>LOOKUP(biasa2[[#This Row],[NO]],biasa1[NO],biasa1[JUMLAH])</f>
        <v>23</v>
      </c>
      <c r="N1760" s="91" t="str">
        <f>LOOKUP(biasa2[[#This Row],[NO]],biasa1[NO],biasa1[SATUAN])</f>
        <v>144 pc</v>
      </c>
    </row>
    <row r="1761" spans="1:14" ht="20.100000000000001" customHeight="1">
      <c r="A1761" s="87">
        <f>IF(biasa1[[#This Row],[JUMLAH]]&gt;0,COUNT(A$3:$A1760)+1,"")</f>
        <v>1735</v>
      </c>
      <c r="B1761" s="88" t="s">
        <v>1718</v>
      </c>
      <c r="C1761" s="87">
        <f>IF(biasa1[[#This Row],[BARU]]="",biasa1[[#This Row],[JUMLAH AWAL]],biasa1[[#This Row],[BARU]])</f>
        <v>11</v>
      </c>
      <c r="D1761" s="87" t="s">
        <v>126</v>
      </c>
      <c r="E1761" s="87">
        <v>11</v>
      </c>
      <c r="F1761" s="87"/>
      <c r="G17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1" s="90"/>
      <c r="I17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1" s="91">
        <f>LOOKUP(ROW(K1761)-ROWS($K$1:$K$3),biasa1[NO])</f>
        <v>1758</v>
      </c>
      <c r="L1761" s="77" t="str">
        <f>LOOKUP(biasa2[[#This Row],[NO]],biasa1[NO],biasa1[NAMA])</f>
        <v>PC Magnit MC 5238</v>
      </c>
      <c r="M1761" s="91">
        <f>LOOKUP(biasa2[[#This Row],[NO]],biasa1[NO],biasa1[JUMLAH])</f>
        <v>23</v>
      </c>
      <c r="N1761" s="91" t="str">
        <f>LOOKUP(biasa2[[#This Row],[NO]],biasa1[NO],biasa1[SATUAN])</f>
        <v>144 pc</v>
      </c>
    </row>
    <row r="1762" spans="1:14" ht="20.100000000000001" customHeight="1">
      <c r="A1762" s="87">
        <f>IF(biasa1[[#This Row],[JUMLAH]]&gt;0,COUNT(A$3:$A1761)+1,"")</f>
        <v>1736</v>
      </c>
      <c r="B1762" s="88" t="s">
        <v>1719</v>
      </c>
      <c r="C1762" s="87">
        <f>IF(biasa1[[#This Row],[BARU]]="",biasa1[[#This Row],[JUMLAH AWAL]],biasa1[[#This Row],[BARU]])</f>
        <v>5</v>
      </c>
      <c r="D1762" s="87" t="s">
        <v>634</v>
      </c>
      <c r="E1762" s="87">
        <v>5</v>
      </c>
      <c r="F1762" s="87"/>
      <c r="G17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2" s="90"/>
      <c r="I17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2" s="91">
        <f>LOOKUP(ROW(K1762)-ROWS($K$1:$K$3),biasa1[NO])</f>
        <v>1759</v>
      </c>
      <c r="L1762" s="77" t="str">
        <f>LOOKUP(biasa2[[#This Row],[NO]],biasa1[NO],biasa1[NAMA])</f>
        <v>PC Magnit MC 8086</v>
      </c>
      <c r="M1762" s="91">
        <f>LOOKUP(biasa2[[#This Row],[NO]],biasa1[NO],biasa1[JUMLAH])</f>
        <v>9</v>
      </c>
      <c r="N1762" s="91" t="str">
        <f>LOOKUP(biasa2[[#This Row],[NO]],biasa1[NO],biasa1[SATUAN])</f>
        <v>144 pc</v>
      </c>
    </row>
    <row r="1763" spans="1:14" ht="20.100000000000001" customHeight="1">
      <c r="A1763" s="87">
        <f>IF(biasa1[[#This Row],[JUMLAH]]&gt;0,COUNT(A$3:$A1762)+1,"")</f>
        <v>1737</v>
      </c>
      <c r="B1763" s="88" t="s">
        <v>1720</v>
      </c>
      <c r="C1763" s="87">
        <f>IF(biasa1[[#This Row],[BARU]]="",biasa1[[#This Row],[JUMLAH AWAL]],biasa1[[#This Row],[BARU]])</f>
        <v>33</v>
      </c>
      <c r="D1763" s="87" t="s">
        <v>188</v>
      </c>
      <c r="E1763" s="87">
        <v>33</v>
      </c>
      <c r="F1763" s="87"/>
      <c r="G17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3" s="90"/>
      <c r="I17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3" s="91">
        <f>LOOKUP(ROW(K1763)-ROWS($K$1:$K$3),biasa1[NO])</f>
        <v>1760</v>
      </c>
      <c r="L1763" s="77" t="str">
        <f>LOOKUP(biasa2[[#This Row],[NO]],biasa1[NO],biasa1[NAMA])</f>
        <v>PC Magnit MC 8088 Timbul</v>
      </c>
      <c r="M1763" s="91">
        <f>LOOKUP(biasa2[[#This Row],[NO]],biasa1[NO],biasa1[JUMLAH])</f>
        <v>22</v>
      </c>
      <c r="N1763" s="91" t="str">
        <f>LOOKUP(biasa2[[#This Row],[NO]],biasa1[NO],biasa1[SATUAN])</f>
        <v>144 pc</v>
      </c>
    </row>
    <row r="1764" spans="1:14" ht="20.100000000000001" customHeight="1">
      <c r="A1764" s="87">
        <f>IF(biasa1[[#This Row],[JUMLAH]]&gt;0,COUNT(A$3:$A1763)+1,"")</f>
        <v>1738</v>
      </c>
      <c r="B1764" s="88" t="s">
        <v>1721</v>
      </c>
      <c r="C1764" s="87">
        <f>IF(biasa1[[#This Row],[BARU]]="",biasa1[[#This Row],[JUMLAH AWAL]],biasa1[[#This Row],[BARU]])</f>
        <v>31</v>
      </c>
      <c r="D1764" s="87" t="s">
        <v>192</v>
      </c>
      <c r="E1764" s="87">
        <v>31</v>
      </c>
      <c r="F1764" s="87"/>
      <c r="G17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4" s="90"/>
      <c r="I17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4" s="91">
        <f>LOOKUP(ROW(K1764)-ROWS($K$1:$K$3),biasa1[NO])</f>
        <v>1761</v>
      </c>
      <c r="L1764" s="77" t="str">
        <f>LOOKUP(biasa2[[#This Row],[NO]],biasa1[NO],biasa1[NAMA])</f>
        <v>PC Magnit minion A 720</v>
      </c>
      <c r="M1764" s="91">
        <f>LOOKUP(biasa2[[#This Row],[NO]],biasa1[NO],biasa1[JUMLAH])</f>
        <v>6</v>
      </c>
      <c r="N1764" s="91" t="str">
        <f>LOOKUP(biasa2[[#This Row],[NO]],biasa1[NO],biasa1[SATUAN])</f>
        <v>144 pc</v>
      </c>
    </row>
    <row r="1765" spans="1:14" ht="20.100000000000001" customHeight="1">
      <c r="A1765" s="87">
        <f>IF(biasa1[[#This Row],[JUMLAH]]&gt;0,COUNT(A$3:$A1764)+1,"")</f>
        <v>1739</v>
      </c>
      <c r="B1765" s="88" t="s">
        <v>1722</v>
      </c>
      <c r="C1765" s="87">
        <f>IF(biasa1[[#This Row],[BARU]]="",biasa1[[#This Row],[JUMLAH AWAL]],biasa1[[#This Row],[BARU]])</f>
        <v>25</v>
      </c>
      <c r="D1765" s="87" t="s">
        <v>188</v>
      </c>
      <c r="E1765" s="87">
        <v>25</v>
      </c>
      <c r="F1765" s="87"/>
      <c r="G17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5" s="90"/>
      <c r="I17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5" s="91">
        <f>LOOKUP(ROW(K1765)-ROWS($K$1:$K$3),biasa1[NO])</f>
        <v>1762</v>
      </c>
      <c r="L1765" s="77" t="str">
        <f>LOOKUP(biasa2[[#This Row],[NO]],biasa1[NO],biasa1[NAMA])</f>
        <v>PC Magnit minion KT 535</v>
      </c>
      <c r="M1765" s="91">
        <f>LOOKUP(biasa2[[#This Row],[NO]],biasa1[NO],biasa1[JUMLAH])</f>
        <v>3</v>
      </c>
      <c r="N1765" s="91" t="str">
        <f>LOOKUP(biasa2[[#This Row],[NO]],biasa1[NO],biasa1[SATUAN])</f>
        <v>144 pc</v>
      </c>
    </row>
    <row r="1766" spans="1:14" ht="20.100000000000001" customHeight="1">
      <c r="A1766" s="87">
        <f>IF(biasa1[[#This Row],[JUMLAH]]&gt;0,COUNT(A$3:$A1765)+1,"")</f>
        <v>1740</v>
      </c>
      <c r="B1766" s="88" t="s">
        <v>1723</v>
      </c>
      <c r="C1766" s="87">
        <f>IF(biasa1[[#This Row],[BARU]]="",biasa1[[#This Row],[JUMLAH AWAL]],biasa1[[#This Row],[BARU]])</f>
        <v>1</v>
      </c>
      <c r="D1766" s="87" t="s">
        <v>679</v>
      </c>
      <c r="E1766" s="87">
        <v>1</v>
      </c>
      <c r="F1766" s="87"/>
      <c r="G17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6" s="90"/>
      <c r="I17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6" s="91">
        <f>LOOKUP(ROW(K1766)-ROWS($K$1:$K$3),biasa1[NO])</f>
        <v>1763</v>
      </c>
      <c r="L1766" s="77" t="str">
        <f>LOOKUP(biasa2[[#This Row],[NO]],biasa1[NO],biasa1[NAMA])</f>
        <v>PC Magnit minion KT 569</v>
      </c>
      <c r="M1766" s="91">
        <f>LOOKUP(biasa2[[#This Row],[NO]],biasa1[NO],biasa1[JUMLAH])</f>
        <v>2</v>
      </c>
      <c r="N1766" s="91" t="str">
        <f>LOOKUP(biasa2[[#This Row],[NO]],biasa1[NO],biasa1[SATUAN])</f>
        <v>144 pc</v>
      </c>
    </row>
    <row r="1767" spans="1:14" ht="20.100000000000001" customHeight="1">
      <c r="A1767" s="87">
        <f>IF(biasa1[[#This Row],[JUMLAH]]&gt;0,COUNT(A$3:$A1766)+1,"")</f>
        <v>1741</v>
      </c>
      <c r="B1767" s="88" t="s">
        <v>1724</v>
      </c>
      <c r="C1767" s="87">
        <f>IF(biasa1[[#This Row],[BARU]]="",biasa1[[#This Row],[JUMLAH AWAL]],biasa1[[#This Row],[BARU]])</f>
        <v>1</v>
      </c>
      <c r="D1767" s="87"/>
      <c r="E1767" s="87">
        <v>1</v>
      </c>
      <c r="F1767" s="87"/>
      <c r="G17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7" s="90"/>
      <c r="I17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7" s="91">
        <f>LOOKUP(ROW(K1767)-ROWS($K$1:$K$3),biasa1[NO])</f>
        <v>1764</v>
      </c>
      <c r="L1767" s="77" t="str">
        <f>LOOKUP(biasa2[[#This Row],[NO]],biasa1[NO],biasa1[NAMA])</f>
        <v>PC Magnit MS 9022 Bus Set Roda</v>
      </c>
      <c r="M1767" s="91">
        <f>LOOKUP(biasa2[[#This Row],[NO]],biasa1[NO],biasa1[JUMLAH])</f>
        <v>15</v>
      </c>
      <c r="N1767" s="91" t="str">
        <f>LOOKUP(biasa2[[#This Row],[NO]],biasa1[NO],biasa1[SATUAN])</f>
        <v>120 pc</v>
      </c>
    </row>
    <row r="1768" spans="1:14" ht="20.100000000000001" customHeight="1">
      <c r="A1768" s="87">
        <f>IF(biasa1[[#This Row],[JUMLAH]]&gt;0,COUNT(A$3:$A1767)+1,"")</f>
        <v>1742</v>
      </c>
      <c r="B1768" s="88" t="s">
        <v>1725</v>
      </c>
      <c r="C1768" s="87">
        <f>IF(biasa1[[#This Row],[BARU]]="",biasa1[[#This Row],[JUMLAH AWAL]],biasa1[[#This Row],[BARU]])</f>
        <v>15</v>
      </c>
      <c r="D1768" s="87" t="s">
        <v>126</v>
      </c>
      <c r="E1768" s="87">
        <v>15</v>
      </c>
      <c r="F1768" s="87"/>
      <c r="G17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8" s="90"/>
      <c r="I17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8" s="91">
        <f>LOOKUP(ROW(K1768)-ROWS($K$1:$K$3),biasa1[NO])</f>
        <v>1765</v>
      </c>
      <c r="L1768" s="77" t="str">
        <f>LOOKUP(biasa2[[#This Row],[NO]],biasa1[NO],biasa1[NAMA])</f>
        <v>PC Magnit NC 128</v>
      </c>
      <c r="M1768" s="91">
        <f>LOOKUP(biasa2[[#This Row],[NO]],biasa1[NO],biasa1[JUMLAH])</f>
        <v>1</v>
      </c>
      <c r="N1768" s="91" t="str">
        <f>LOOKUP(biasa2[[#This Row],[NO]],biasa1[NO],biasa1[SATUAN])</f>
        <v>144 pc</v>
      </c>
    </row>
    <row r="1769" spans="1:14" ht="20.100000000000001" customHeight="1">
      <c r="A1769" s="87">
        <f>IF(biasa1[[#This Row],[JUMLAH]]&gt;0,COUNT(A$3:$A1768)+1,"")</f>
        <v>1743</v>
      </c>
      <c r="B1769" s="88" t="s">
        <v>1726</v>
      </c>
      <c r="C1769" s="87">
        <f>IF(biasa1[[#This Row],[BARU]]="",biasa1[[#This Row],[JUMLAH AWAL]],biasa1[[#This Row],[BARU]])</f>
        <v>21</v>
      </c>
      <c r="D1769" s="87" t="s">
        <v>126</v>
      </c>
      <c r="E1769" s="87">
        <v>21</v>
      </c>
      <c r="F1769" s="87"/>
      <c r="G17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9" s="90"/>
      <c r="I17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9" s="91">
        <f>LOOKUP(ROW(K1769)-ROWS($K$1:$K$3),biasa1[NO])</f>
        <v>1766</v>
      </c>
      <c r="L1769" s="77" t="str">
        <f>LOOKUP(biasa2[[#This Row],[NO]],biasa1[NO],biasa1[NAMA])</f>
        <v>PC Magnit QM-079 Disney</v>
      </c>
      <c r="M1769" s="91">
        <f>LOOKUP(biasa2[[#This Row],[NO]],biasa1[NO],biasa1[JUMLAH])</f>
        <v>5</v>
      </c>
      <c r="N1769" s="91" t="str">
        <f>LOOKUP(biasa2[[#This Row],[NO]],biasa1[NO],biasa1[SATUAN])</f>
        <v>144 pc</v>
      </c>
    </row>
    <row r="1770" spans="1:14" ht="20.100000000000001" customHeight="1">
      <c r="A1770" s="87">
        <f>IF(biasa1[[#This Row],[JUMLAH]]&gt;0,COUNT(A$3:$A1769)+1,"")</f>
        <v>1744</v>
      </c>
      <c r="B1770" s="88" t="s">
        <v>1727</v>
      </c>
      <c r="C1770" s="87">
        <f>IF(biasa1[[#This Row],[BARU]]="",biasa1[[#This Row],[JUMLAH AWAL]],biasa1[[#This Row],[BARU]])</f>
        <v>2</v>
      </c>
      <c r="D1770" s="87" t="s">
        <v>126</v>
      </c>
      <c r="E1770" s="87">
        <v>2</v>
      </c>
      <c r="F1770" s="87"/>
      <c r="G17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0" s="90"/>
      <c r="I17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0" s="91">
        <f>LOOKUP(ROW(K1770)-ROWS($K$1:$K$3),biasa1[NO])</f>
        <v>1767</v>
      </c>
      <c r="L1770" s="77" t="str">
        <f>LOOKUP(biasa2[[#This Row],[NO]],biasa1[NO],biasa1[NAMA])</f>
        <v>PC Magnit QY1 Kalkulator Blk</v>
      </c>
      <c r="M1770" s="91">
        <f>LOOKUP(biasa2[[#This Row],[NO]],biasa1[NO],biasa1[JUMLAH])</f>
        <v>5</v>
      </c>
      <c r="N1770" s="91" t="str">
        <f>LOOKUP(biasa2[[#This Row],[NO]],biasa1[NO],biasa1[SATUAN])</f>
        <v>96 pc</v>
      </c>
    </row>
    <row r="1771" spans="1:14" ht="20.100000000000001" customHeight="1">
      <c r="A1771" s="87">
        <f>IF(biasa1[[#This Row],[JUMLAH]]&gt;0,COUNT(A$3:$A1770)+1,"")</f>
        <v>1745</v>
      </c>
      <c r="B1771" s="88" t="s">
        <v>1728</v>
      </c>
      <c r="C1771" s="87">
        <f>IF(biasa1[[#This Row],[BARU]]="",biasa1[[#This Row],[JUMLAH AWAL]],biasa1[[#This Row],[BARU]])</f>
        <v>1</v>
      </c>
      <c r="D1771" s="87" t="s">
        <v>126</v>
      </c>
      <c r="E1771" s="87">
        <v>1</v>
      </c>
      <c r="F1771" s="87"/>
      <c r="G17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1" s="90"/>
      <c r="I17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1" s="91">
        <f>LOOKUP(ROW(K1771)-ROWS($K$1:$K$3),biasa1[NO])</f>
        <v>1768</v>
      </c>
      <c r="L1771" s="77" t="str">
        <f>LOOKUP(biasa2[[#This Row],[NO]],biasa1[NO],biasa1[NAMA])</f>
        <v>PC Magnit S-8088+WB Princess/ MM/ WTP</v>
      </c>
      <c r="M1771" s="91">
        <f>LOOKUP(biasa2[[#This Row],[NO]],biasa1[NO],biasa1[JUMLAH])</f>
        <v>13</v>
      </c>
      <c r="N1771" s="91" t="str">
        <f>LOOKUP(biasa2[[#This Row],[NO]],biasa1[NO],biasa1[SATUAN])</f>
        <v>120 pc</v>
      </c>
    </row>
    <row r="1772" spans="1:14" ht="20.100000000000001" customHeight="1">
      <c r="A1772" s="87">
        <f>IF(biasa1[[#This Row],[JUMLAH]]&gt;0,COUNT(A$3:$A1771)+1,"")</f>
        <v>1746</v>
      </c>
      <c r="B1772" s="88" t="s">
        <v>1729</v>
      </c>
      <c r="C1772" s="87">
        <f>IF(biasa1[[#This Row],[BARU]]="",biasa1[[#This Row],[JUMLAH AWAL]],biasa1[[#This Row],[BARU]])</f>
        <v>3</v>
      </c>
      <c r="D1772" s="87" t="s">
        <v>126</v>
      </c>
      <c r="E1772" s="87">
        <v>3</v>
      </c>
      <c r="F1772" s="87"/>
      <c r="G17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2" s="90"/>
      <c r="I17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2" s="91">
        <f>LOOKUP(ROW(K1772)-ROWS($K$1:$K$3),biasa1[NO])</f>
        <v>1769</v>
      </c>
      <c r="L1772" s="77" t="str">
        <f>LOOKUP(biasa2[[#This Row],[NO]],biasa1[NO],biasa1[NAMA])</f>
        <v>PC magnit TC 1056</v>
      </c>
      <c r="M1772" s="91">
        <f>LOOKUP(biasa2[[#This Row],[NO]],biasa1[NO],biasa1[JUMLAH])</f>
        <v>8</v>
      </c>
      <c r="N1772" s="91" t="str">
        <f>LOOKUP(biasa2[[#This Row],[NO]],biasa1[NO],biasa1[SATUAN])</f>
        <v>144 pc</v>
      </c>
    </row>
    <row r="1773" spans="1:14" ht="20.100000000000001" customHeight="1">
      <c r="A1773" s="87">
        <f>IF(biasa1[[#This Row],[JUMLAH]]&gt;0,COUNT(A$3:$A1772)+1,"")</f>
        <v>1747</v>
      </c>
      <c r="B1773" s="88" t="s">
        <v>1730</v>
      </c>
      <c r="C1773" s="87">
        <f>IF(biasa1[[#This Row],[BARU]]="",biasa1[[#This Row],[JUMLAH AWAL]],biasa1[[#This Row],[BARU]])</f>
        <v>4</v>
      </c>
      <c r="D1773" s="87" t="s">
        <v>192</v>
      </c>
      <c r="E1773" s="87">
        <v>4</v>
      </c>
      <c r="F1773" s="87"/>
      <c r="G17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3" s="90"/>
      <c r="I17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3" s="91">
        <f>LOOKUP(ROW(K1773)-ROWS($K$1:$K$3),biasa1[NO])</f>
        <v>1770</v>
      </c>
      <c r="L1773" s="77" t="str">
        <f>LOOKUP(biasa2[[#This Row],[NO]],biasa1[NO],biasa1[NAMA])</f>
        <v>PC magnit TC 1058</v>
      </c>
      <c r="M1773" s="91">
        <f>LOOKUP(biasa2[[#This Row],[NO]],biasa1[NO],biasa1[JUMLAH])</f>
        <v>3</v>
      </c>
      <c r="N1773" s="91" t="str">
        <f>LOOKUP(biasa2[[#This Row],[NO]],biasa1[NO],biasa1[SATUAN])</f>
        <v>144 pc</v>
      </c>
    </row>
    <row r="1774" spans="1:14" ht="20.100000000000001" customHeight="1">
      <c r="A1774" s="87">
        <f>IF(biasa1[[#This Row],[JUMLAH]]&gt;0,COUNT(A$3:$A1773)+1,"")</f>
        <v>1748</v>
      </c>
      <c r="B1774" s="88" t="s">
        <v>1731</v>
      </c>
      <c r="C1774" s="87">
        <f>IF(biasa1[[#This Row],[BARU]]="",biasa1[[#This Row],[JUMLAH AWAL]],biasa1[[#This Row],[BARU]])</f>
        <v>28</v>
      </c>
      <c r="D1774" s="87" t="s">
        <v>192</v>
      </c>
      <c r="E1774" s="87">
        <v>28</v>
      </c>
      <c r="F1774" s="87"/>
      <c r="G17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4" s="90"/>
      <c r="I17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4" s="91">
        <f>LOOKUP(ROW(K1774)-ROWS($K$1:$K$3),biasa1[NO])</f>
        <v>1771</v>
      </c>
      <c r="L1774" s="77" t="str">
        <f>LOOKUP(biasa2[[#This Row],[NO]],biasa1[NO],biasa1[NAMA])</f>
        <v>PC Magnit X 501</v>
      </c>
      <c r="M1774" s="91">
        <f>LOOKUP(biasa2[[#This Row],[NO]],biasa1[NO],biasa1[JUMLAH])</f>
        <v>16</v>
      </c>
      <c r="N1774" s="91" t="str">
        <f>LOOKUP(biasa2[[#This Row],[NO]],biasa1[NO],biasa1[SATUAN])</f>
        <v>144 pc</v>
      </c>
    </row>
    <row r="1775" spans="1:14" ht="20.100000000000001" customHeight="1">
      <c r="A1775" s="87">
        <f>IF(biasa1[[#This Row],[JUMLAH]]&gt;0,COUNT(A$3:$A1774)+1,"")</f>
        <v>1749</v>
      </c>
      <c r="B1775" s="88" t="s">
        <v>1732</v>
      </c>
      <c r="C1775" s="87">
        <f>IF(biasa1[[#This Row],[BARU]]="",biasa1[[#This Row],[JUMLAH AWAL]],biasa1[[#This Row],[BARU]])</f>
        <v>2</v>
      </c>
      <c r="D1775" s="87" t="s">
        <v>192</v>
      </c>
      <c r="E1775" s="87">
        <v>2</v>
      </c>
      <c r="F1775" s="87"/>
      <c r="G17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5" s="90"/>
      <c r="I17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5" s="91">
        <f>LOOKUP(ROW(K1775)-ROWS($K$1:$K$3),biasa1[NO])</f>
        <v>1772</v>
      </c>
      <c r="L1775" s="77" t="str">
        <f>LOOKUP(biasa2[[#This Row],[NO]],biasa1[NO],biasa1[NAMA])</f>
        <v>PC Magnit XDC 6102</v>
      </c>
      <c r="M1775" s="91">
        <f>LOOKUP(biasa2[[#This Row],[NO]],biasa1[NO],biasa1[JUMLAH])</f>
        <v>6</v>
      </c>
      <c r="N1775" s="91" t="str">
        <f>LOOKUP(biasa2[[#This Row],[NO]],biasa1[NO],biasa1[SATUAN])</f>
        <v>144 pc</v>
      </c>
    </row>
    <row r="1776" spans="1:14" ht="20.100000000000001" customHeight="1">
      <c r="A1776" s="87">
        <f>IF(biasa1[[#This Row],[JUMLAH]]&gt;0,COUNT(A$3:$A1775)+1,"")</f>
        <v>1750</v>
      </c>
      <c r="B1776" s="88" t="s">
        <v>1733</v>
      </c>
      <c r="C1776" s="87">
        <f>IF(biasa1[[#This Row],[BARU]]="",biasa1[[#This Row],[JUMLAH AWAL]],biasa1[[#This Row],[BARU]])</f>
        <v>1</v>
      </c>
      <c r="D1776" s="87" t="s">
        <v>192</v>
      </c>
      <c r="E1776" s="87">
        <v>1</v>
      </c>
      <c r="F1776" s="87"/>
      <c r="G17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6" s="90"/>
      <c r="I17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6" s="91">
        <f>LOOKUP(ROW(K1776)-ROWS($K$1:$K$3),biasa1[NO])</f>
        <v>1773</v>
      </c>
      <c r="L1776" s="77" t="str">
        <f>LOOKUP(biasa2[[#This Row],[NO]],biasa1[NO],biasa1[NAMA])</f>
        <v>PC Magnit Xly 83051</v>
      </c>
      <c r="M1776" s="91">
        <f>LOOKUP(biasa2[[#This Row],[NO]],biasa1[NO],biasa1[JUMLAH])</f>
        <v>1</v>
      </c>
      <c r="N1776" s="91" t="str">
        <f>LOOKUP(biasa2[[#This Row],[NO]],biasa1[NO],biasa1[SATUAN])</f>
        <v>96 pc</v>
      </c>
    </row>
    <row r="1777" spans="1:14" ht="20.100000000000001" customHeight="1">
      <c r="A1777" s="87">
        <f>IF(biasa1[[#This Row],[JUMLAH]]&gt;0,COUNT(A$3:$A1776)+1,"")</f>
        <v>1751</v>
      </c>
      <c r="B1777" s="88" t="s">
        <v>1734</v>
      </c>
      <c r="C1777" s="87">
        <f>IF(biasa1[[#This Row],[BARU]]="",biasa1[[#This Row],[JUMLAH AWAL]],biasa1[[#This Row],[BARU]])</f>
        <v>6</v>
      </c>
      <c r="D1777" s="87" t="s">
        <v>192</v>
      </c>
      <c r="E1777" s="87">
        <v>6</v>
      </c>
      <c r="F1777" s="87"/>
      <c r="G17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7" s="90"/>
      <c r="I17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7" s="91">
        <f>LOOKUP(ROW(K1777)-ROWS($K$1:$K$3),biasa1[NO])</f>
        <v>1774</v>
      </c>
      <c r="L1777" s="77" t="str">
        <f>LOOKUP(biasa2[[#This Row],[NO]],biasa1[NO],biasa1[NAMA])</f>
        <v>PC Magnit XPM-5190-10 Sandal</v>
      </c>
      <c r="M1777" s="91">
        <f>LOOKUP(biasa2[[#This Row],[NO]],biasa1[NO],biasa1[JUMLAH])</f>
        <v>2</v>
      </c>
      <c r="N1777" s="91" t="str">
        <f>LOOKUP(biasa2[[#This Row],[NO]],biasa1[NO],biasa1[SATUAN])</f>
        <v>96 pc</v>
      </c>
    </row>
    <row r="1778" spans="1:14" ht="20.100000000000001" customHeight="1">
      <c r="A1778" s="87">
        <f>IF(biasa1[[#This Row],[JUMLAH]]&gt;0,COUNT(A$3:$A1777)+1,"")</f>
        <v>1752</v>
      </c>
      <c r="B1778" s="88" t="s">
        <v>1735</v>
      </c>
      <c r="C1778" s="87">
        <f>IF(biasa1[[#This Row],[BARU]]="",biasa1[[#This Row],[JUMLAH AWAL]],biasa1[[#This Row],[BARU]])</f>
        <v>2</v>
      </c>
      <c r="D1778" s="87" t="s">
        <v>188</v>
      </c>
      <c r="E1778" s="87">
        <v>2</v>
      </c>
      <c r="F1778" s="87"/>
      <c r="G17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8" s="90"/>
      <c r="I17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8" s="91">
        <f>LOOKUP(ROW(K1778)-ROWS($K$1:$K$3),biasa1[NO])</f>
        <v>1775</v>
      </c>
      <c r="L1778" s="77" t="str">
        <f>LOOKUP(biasa2[[#This Row],[NO]],biasa1[NO],biasa1[NAMA])</f>
        <v>PC Magnit XU 0030 Call (BLK)</v>
      </c>
      <c r="M1778" s="91">
        <f>LOOKUP(biasa2[[#This Row],[NO]],biasa1[NO],biasa1[JUMLAH])</f>
        <v>86</v>
      </c>
      <c r="N1778" s="91" t="str">
        <f>LOOKUP(biasa2[[#This Row],[NO]],biasa1[NO],biasa1[SATUAN])</f>
        <v>144 pc</v>
      </c>
    </row>
    <row r="1779" spans="1:14" ht="20.100000000000001" customHeight="1">
      <c r="A1779" s="87">
        <f>IF(biasa1[[#This Row],[JUMLAH]]&gt;0,COUNT(A$3:$A1778)+1,"")</f>
        <v>1753</v>
      </c>
      <c r="B1779" s="88" t="s">
        <v>1736</v>
      </c>
      <c r="C1779" s="87">
        <f>IF(biasa1[[#This Row],[BARU]]="",biasa1[[#This Row],[JUMLAH AWAL]],biasa1[[#This Row],[BARU]])</f>
        <v>50</v>
      </c>
      <c r="D1779" s="87" t="s">
        <v>4</v>
      </c>
      <c r="E1779" s="87">
        <v>50</v>
      </c>
      <c r="F1779" s="87"/>
      <c r="G17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9" s="90"/>
      <c r="I17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9" s="91">
        <f>LOOKUP(ROW(K1779)-ROWS($K$1:$K$3),biasa1[NO])</f>
        <v>1776</v>
      </c>
      <c r="L1779" s="77" t="str">
        <f>LOOKUP(biasa2[[#This Row],[NO]],biasa1[NO],biasa1[NAMA])</f>
        <v>PC Magnit XU 1219 putar</v>
      </c>
      <c r="M1779" s="91">
        <f>LOOKUP(biasa2[[#This Row],[NO]],biasa1[NO],biasa1[JUMLAH])</f>
        <v>10</v>
      </c>
      <c r="N1779" s="91" t="str">
        <f>LOOKUP(biasa2[[#This Row],[NO]],biasa1[NO],biasa1[SATUAN])</f>
        <v>120 pc</v>
      </c>
    </row>
    <row r="1780" spans="1:14" ht="20.100000000000001" customHeight="1">
      <c r="A1780" s="87">
        <f>IF(biasa1[[#This Row],[JUMLAH]]&gt;0,COUNT(A$3:$A1779)+1,"")</f>
        <v>1754</v>
      </c>
      <c r="B1780" s="88" t="s">
        <v>1737</v>
      </c>
      <c r="C1780" s="87">
        <f>IF(biasa1[[#This Row],[BARU]]="",biasa1[[#This Row],[JUMLAH AWAL]],biasa1[[#This Row],[BARU]])</f>
        <v>1</v>
      </c>
      <c r="D1780" s="87" t="s">
        <v>192</v>
      </c>
      <c r="E1780" s="87">
        <v>1</v>
      </c>
      <c r="F1780" s="87"/>
      <c r="G17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0" s="90"/>
      <c r="I17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0" s="91">
        <f>LOOKUP(ROW(K1780)-ROWS($K$1:$K$3),biasa1[NO])</f>
        <v>1777</v>
      </c>
      <c r="L1780" s="77" t="str">
        <f>LOOKUP(biasa2[[#This Row],[NO]],biasa1[NO],biasa1[NAMA])</f>
        <v>PC Magnit XU 6605 white Board</v>
      </c>
      <c r="M1780" s="91">
        <f>LOOKUP(biasa2[[#This Row],[NO]],biasa1[NO],biasa1[JUMLAH])</f>
        <v>2</v>
      </c>
      <c r="N1780" s="91" t="str">
        <f>LOOKUP(biasa2[[#This Row],[NO]],biasa1[NO],biasa1[SATUAN])</f>
        <v>120 pc</v>
      </c>
    </row>
    <row r="1781" spans="1:14" ht="20.100000000000001" customHeight="1">
      <c r="A1781" s="87">
        <f>IF(biasa1[[#This Row],[JUMLAH]]&gt;0,COUNT(A$3:$A1780)+1,"")</f>
        <v>1755</v>
      </c>
      <c r="B1781" s="88" t="s">
        <v>1738</v>
      </c>
      <c r="C1781" s="87">
        <f>IF(biasa1[[#This Row],[BARU]]="",biasa1[[#This Row],[JUMLAH AWAL]],biasa1[[#This Row],[BARU]])</f>
        <v>9</v>
      </c>
      <c r="D1781" s="87" t="s">
        <v>192</v>
      </c>
      <c r="E1781" s="87">
        <v>9</v>
      </c>
      <c r="F1781" s="87"/>
      <c r="G17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1" s="90"/>
      <c r="I17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1" s="91">
        <f>LOOKUP(ROW(K1781)-ROWS($K$1:$K$3),biasa1[NO])</f>
        <v>1778</v>
      </c>
      <c r="L1781" s="77" t="str">
        <f>LOOKUP(biasa2[[#This Row],[NO]],biasa1[NO],biasa1[NAMA])</f>
        <v>PC Magnit Z A06 BLK</v>
      </c>
      <c r="M1781" s="91">
        <f>LOOKUP(biasa2[[#This Row],[NO]],biasa1[NO],biasa1[JUMLAH])</f>
        <v>10</v>
      </c>
      <c r="N1781" s="91" t="str">
        <f>LOOKUP(biasa2[[#This Row],[NO]],biasa1[NO],biasa1[SATUAN])</f>
        <v>48 pc</v>
      </c>
    </row>
    <row r="1782" spans="1:14" ht="20.100000000000001" customHeight="1">
      <c r="A1782" s="87">
        <f>IF(biasa1[[#This Row],[JUMLAH]]&gt;0,COUNT(A$3:$A1781)+1,"")</f>
        <v>1756</v>
      </c>
      <c r="B1782" s="88" t="s">
        <v>1739</v>
      </c>
      <c r="C1782" s="87">
        <f>IF(biasa1[[#This Row],[BARU]]="",biasa1[[#This Row],[JUMLAH AWAL]],biasa1[[#This Row],[BARU]])</f>
        <v>21</v>
      </c>
      <c r="D1782" s="87" t="s">
        <v>192</v>
      </c>
      <c r="E1782" s="87">
        <v>21</v>
      </c>
      <c r="F1782" s="87"/>
      <c r="G17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2" s="90"/>
      <c r="I17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2" s="91">
        <f>LOOKUP(ROW(K1782)-ROWS($K$1:$K$3),biasa1[NO])</f>
        <v>1779</v>
      </c>
      <c r="L1782" s="77" t="str">
        <f>LOOKUP(biasa2[[#This Row],[NO]],biasa1[NO],biasa1[NAMA])</f>
        <v>PC Magnit+Kunci 35145</v>
      </c>
      <c r="M1782" s="91">
        <f>LOOKUP(biasa2[[#This Row],[NO]],biasa1[NO],biasa1[JUMLAH])</f>
        <v>1</v>
      </c>
      <c r="N1782" s="91" t="str">
        <f>LOOKUP(biasa2[[#This Row],[NO]],biasa1[NO],biasa1[SATUAN])</f>
        <v>96 pc</v>
      </c>
    </row>
    <row r="1783" spans="1:14" ht="20.100000000000001" customHeight="1">
      <c r="A1783" s="87">
        <f>IF(biasa1[[#This Row],[JUMLAH]]&gt;0,COUNT(A$3:$A1782)+1,"")</f>
        <v>1757</v>
      </c>
      <c r="B1783" s="88" t="s">
        <v>1740</v>
      </c>
      <c r="C1783" s="87">
        <f>IF(biasa1[[#This Row],[BARU]]="",biasa1[[#This Row],[JUMLAH AWAL]],biasa1[[#This Row],[BARU]])</f>
        <v>23</v>
      </c>
      <c r="D1783" s="87" t="s">
        <v>192</v>
      </c>
      <c r="E1783" s="87">
        <v>23</v>
      </c>
      <c r="F1783" s="87"/>
      <c r="G17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3" s="90"/>
      <c r="I17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3" s="91">
        <f>LOOKUP(ROW(K1783)-ROWS($K$1:$K$3),biasa1[NO])</f>
        <v>1780</v>
      </c>
      <c r="L1783" s="77" t="str">
        <f>LOOKUP(biasa2[[#This Row],[NO]],biasa1[NO],biasa1[NAMA])</f>
        <v>PC Magnit+Kunci B 35138-21</v>
      </c>
      <c r="M1783" s="91">
        <f>LOOKUP(biasa2[[#This Row],[NO]],biasa1[NO],biasa1[JUMLAH])</f>
        <v>1</v>
      </c>
      <c r="N1783" s="91" t="str">
        <f>LOOKUP(biasa2[[#This Row],[NO]],biasa1[NO],biasa1[SATUAN])</f>
        <v>96 pc</v>
      </c>
    </row>
    <row r="1784" spans="1:14" ht="20.100000000000001" customHeight="1">
      <c r="A1784" s="87">
        <f>IF(biasa1[[#This Row],[JUMLAH]]&gt;0,COUNT(A$3:$A1783)+1,"")</f>
        <v>1758</v>
      </c>
      <c r="B1784" s="88" t="s">
        <v>1741</v>
      </c>
      <c r="C1784" s="87">
        <f>IF(biasa1[[#This Row],[BARU]]="",biasa1[[#This Row],[JUMLAH AWAL]],biasa1[[#This Row],[BARU]])</f>
        <v>23</v>
      </c>
      <c r="D1784" s="87" t="s">
        <v>192</v>
      </c>
      <c r="E1784" s="87">
        <v>23</v>
      </c>
      <c r="F1784" s="87"/>
      <c r="G17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4" s="90"/>
      <c r="I17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4" s="91">
        <f>LOOKUP(ROW(K1784)-ROWS($K$1:$K$3),biasa1[NO])</f>
        <v>1781</v>
      </c>
      <c r="L1784" s="77" t="str">
        <f>LOOKUP(biasa2[[#This Row],[NO]],biasa1[NO],biasa1[NAMA])</f>
        <v>PC Mainan 8054</v>
      </c>
      <c r="M1784" s="91">
        <f>LOOKUP(biasa2[[#This Row],[NO]],biasa1[NO],biasa1[JUMLAH])</f>
        <v>2</v>
      </c>
      <c r="N1784" s="91" t="str">
        <f>LOOKUP(biasa2[[#This Row],[NO]],biasa1[NO],biasa1[SATUAN])</f>
        <v>288 pc</v>
      </c>
    </row>
    <row r="1785" spans="1:14" ht="20.100000000000001" customHeight="1">
      <c r="A1785" s="87">
        <f>IF(biasa1[[#This Row],[JUMLAH]]&gt;0,COUNT(A$3:$A1784)+1,"")</f>
        <v>1759</v>
      </c>
      <c r="B1785" s="88" t="s">
        <v>1742</v>
      </c>
      <c r="C1785" s="87">
        <f>IF(biasa1[[#This Row],[BARU]]="",biasa1[[#This Row],[JUMLAH AWAL]],biasa1[[#This Row],[BARU]])</f>
        <v>9</v>
      </c>
      <c r="D1785" s="87" t="s">
        <v>192</v>
      </c>
      <c r="E1785" s="87">
        <v>9</v>
      </c>
      <c r="F1785" s="87"/>
      <c r="G17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5" s="90"/>
      <c r="I17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5" s="91">
        <f>LOOKUP(ROW(K1785)-ROWS($K$1:$K$3),biasa1[NO])</f>
        <v>1782</v>
      </c>
      <c r="L1785" s="77" t="str">
        <f>LOOKUP(biasa2[[#This Row],[NO]],biasa1[NO],biasa1[NAMA])</f>
        <v>PC Metal box A 311 Klg (DS 3914)</v>
      </c>
      <c r="M1785" s="91">
        <f>LOOKUP(biasa2[[#This Row],[NO]],biasa1[NO],biasa1[JUMLAH])</f>
        <v>4</v>
      </c>
      <c r="N1785" s="91" t="str">
        <f>LOOKUP(biasa2[[#This Row],[NO]],biasa1[NO],biasa1[SATUAN])</f>
        <v>10 ls</v>
      </c>
    </row>
    <row r="1786" spans="1:14" ht="20.100000000000001" customHeight="1">
      <c r="A1786" s="87">
        <f>IF(biasa1[[#This Row],[JUMLAH]]&gt;0,COUNT(A$3:$A1785)+1,"")</f>
        <v>1760</v>
      </c>
      <c r="B1786" s="88" t="s">
        <v>1743</v>
      </c>
      <c r="C1786" s="87">
        <f>IF(biasa1[[#This Row],[BARU]]="",biasa1[[#This Row],[JUMLAH AWAL]],biasa1[[#This Row],[BARU]])</f>
        <v>22</v>
      </c>
      <c r="D1786" s="87" t="s">
        <v>192</v>
      </c>
      <c r="E1786" s="87">
        <v>22</v>
      </c>
      <c r="F1786" s="87"/>
      <c r="G17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6" s="90"/>
      <c r="I17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6" s="91">
        <f>LOOKUP(ROW(K1786)-ROWS($K$1:$K$3),biasa1[NO])</f>
        <v>1783</v>
      </c>
      <c r="L1786" s="77" t="str">
        <f>LOOKUP(biasa2[[#This Row],[NO]],biasa1[NO],biasa1[NAMA])</f>
        <v>PC mika cermin PC 218</v>
      </c>
      <c r="M1786" s="91">
        <f>LOOKUP(biasa2[[#This Row],[NO]],biasa1[NO],biasa1[JUMLAH])</f>
        <v>6</v>
      </c>
      <c r="N1786" s="91" t="str">
        <f>LOOKUP(biasa2[[#This Row],[NO]],biasa1[NO],biasa1[SATUAN])</f>
        <v>288 pc</v>
      </c>
    </row>
    <row r="1787" spans="1:14" ht="20.100000000000001" customHeight="1">
      <c r="A1787" s="87">
        <f>IF(biasa1[[#This Row],[JUMLAH]]&gt;0,COUNT(A$3:$A1786)+1,"")</f>
        <v>1761</v>
      </c>
      <c r="B1787" s="88" t="s">
        <v>1744</v>
      </c>
      <c r="C1787" s="87">
        <f>IF(biasa1[[#This Row],[BARU]]="",biasa1[[#This Row],[JUMLAH AWAL]],biasa1[[#This Row],[BARU]])</f>
        <v>6</v>
      </c>
      <c r="D1787" s="87" t="s">
        <v>192</v>
      </c>
      <c r="E1787" s="87">
        <v>6</v>
      </c>
      <c r="F1787" s="87"/>
      <c r="G17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7" s="90"/>
      <c r="I17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7" s="91">
        <f>LOOKUP(ROW(K1787)-ROWS($K$1:$K$3),biasa1[NO])</f>
        <v>1784</v>
      </c>
      <c r="L1787" s="77" t="str">
        <f>LOOKUP(biasa2[[#This Row],[NO]],biasa1[NO],biasa1[NAMA])</f>
        <v>PC P A0960 mobil tarik</v>
      </c>
      <c r="M1787" s="91">
        <f>LOOKUP(biasa2[[#This Row],[NO]],biasa1[NO],biasa1[JUMLAH])</f>
        <v>3</v>
      </c>
      <c r="N1787" s="91" t="str">
        <f>LOOKUP(biasa2[[#This Row],[NO]],biasa1[NO],biasa1[SATUAN])</f>
        <v>96 pc</v>
      </c>
    </row>
    <row r="1788" spans="1:14" ht="20.100000000000001" customHeight="1">
      <c r="A1788" s="87">
        <f>IF(biasa1[[#This Row],[JUMLAH]]&gt;0,COUNT(A$3:$A1787)+1,"")</f>
        <v>1762</v>
      </c>
      <c r="B1788" s="88" t="s">
        <v>1745</v>
      </c>
      <c r="C1788" s="87">
        <f>IF(biasa1[[#This Row],[BARU]]="",biasa1[[#This Row],[JUMLAH AWAL]],biasa1[[#This Row],[BARU]])</f>
        <v>3</v>
      </c>
      <c r="D1788" s="87" t="s">
        <v>192</v>
      </c>
      <c r="E1788" s="87">
        <v>3</v>
      </c>
      <c r="F1788" s="87"/>
      <c r="G17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8" s="90"/>
      <c r="I17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8" s="91">
        <f>LOOKUP(ROW(K1788)-ROWS($K$1:$K$3),biasa1[NO])</f>
        <v>1785</v>
      </c>
      <c r="L1788" s="77" t="str">
        <f>LOOKUP(biasa2[[#This Row],[NO]],biasa1[NO],biasa1[NAMA])</f>
        <v>PC PB 22</v>
      </c>
      <c r="M1788" s="91">
        <f>LOOKUP(biasa2[[#This Row],[NO]],biasa1[NO],biasa1[JUMLAH])</f>
        <v>29</v>
      </c>
      <c r="N1788" s="91" t="str">
        <f>LOOKUP(biasa2[[#This Row],[NO]],biasa1[NO],biasa1[SATUAN])</f>
        <v>96 pc</v>
      </c>
    </row>
    <row r="1789" spans="1:14" ht="20.100000000000001" customHeight="1">
      <c r="A1789" s="87">
        <f>IF(biasa1[[#This Row],[JUMLAH]]&gt;0,COUNT(A$3:$A1788)+1,"")</f>
        <v>1763</v>
      </c>
      <c r="B1789" s="88" t="s">
        <v>1746</v>
      </c>
      <c r="C1789" s="87">
        <f>IF(biasa1[[#This Row],[BARU]]="",biasa1[[#This Row],[JUMLAH AWAL]],biasa1[[#This Row],[BARU]])</f>
        <v>2</v>
      </c>
      <c r="D1789" s="87" t="s">
        <v>192</v>
      </c>
      <c r="E1789" s="87">
        <v>2</v>
      </c>
      <c r="F1789" s="87"/>
      <c r="G17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9" s="90"/>
      <c r="I17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9" s="91">
        <f>LOOKUP(ROW(K1789)-ROWS($K$1:$K$3),biasa1[NO])</f>
        <v>1786</v>
      </c>
      <c r="L1789" s="77" t="str">
        <f>LOOKUP(biasa2[[#This Row],[NO]],biasa1[NO],biasa1[NAMA])</f>
        <v>PC pkm 8861</v>
      </c>
      <c r="M1789" s="91">
        <f>LOOKUP(biasa2[[#This Row],[NO]],biasa1[NO],biasa1[JUMLAH])</f>
        <v>2</v>
      </c>
      <c r="N1789" s="91">
        <f>LOOKUP(biasa2[[#This Row],[NO]],biasa1[NO],biasa1[SATUAN])</f>
        <v>0</v>
      </c>
    </row>
    <row r="1790" spans="1:14" ht="20.100000000000001" customHeight="1">
      <c r="A1790" s="87">
        <f>IF(biasa1[[#This Row],[JUMLAH]]&gt;0,COUNT(A$3:$A1789)+1,"")</f>
        <v>1764</v>
      </c>
      <c r="B1790" s="88" t="s">
        <v>1747</v>
      </c>
      <c r="C1790" s="87">
        <f>IF(biasa1[[#This Row],[BARU]]="",biasa1[[#This Row],[JUMLAH AWAL]],biasa1[[#This Row],[BARU]])</f>
        <v>15</v>
      </c>
      <c r="D1790" s="87" t="s">
        <v>188</v>
      </c>
      <c r="E1790" s="87">
        <v>15</v>
      </c>
      <c r="F1790" s="87"/>
      <c r="G17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0" s="90"/>
      <c r="I17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0" s="91">
        <f>LOOKUP(ROW(K1790)-ROWS($K$1:$K$3),biasa1[NO])</f>
        <v>1787</v>
      </c>
      <c r="L1790" s="77" t="str">
        <f>LOOKUP(biasa2[[#This Row],[NO]],biasa1[NO],biasa1[NAMA])</f>
        <v>PC Plst 0093</v>
      </c>
      <c r="M1790" s="91">
        <f>LOOKUP(biasa2[[#This Row],[NO]],biasa1[NO],biasa1[JUMLAH])</f>
        <v>2</v>
      </c>
      <c r="N1790" s="91" t="str">
        <f>LOOKUP(biasa2[[#This Row],[NO]],biasa1[NO],biasa1[SATUAN])</f>
        <v>192 pc</v>
      </c>
    </row>
    <row r="1791" spans="1:14" ht="20.100000000000001" customHeight="1">
      <c r="A1791" s="87">
        <f>IF(biasa1[[#This Row],[JUMLAH]]&gt;0,COUNT(A$3:$A1790)+1,"")</f>
        <v>1765</v>
      </c>
      <c r="B1791" s="88" t="s">
        <v>1748</v>
      </c>
      <c r="C1791" s="87">
        <f>IF(biasa1[[#This Row],[BARU]]="",biasa1[[#This Row],[JUMLAH AWAL]],biasa1[[#This Row],[BARU]])</f>
        <v>1</v>
      </c>
      <c r="D1791" s="87" t="s">
        <v>192</v>
      </c>
      <c r="E1791" s="87">
        <v>1</v>
      </c>
      <c r="F1791" s="87"/>
      <c r="G17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1" s="90"/>
      <c r="I17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1" s="91">
        <f>LOOKUP(ROW(K1791)-ROWS($K$1:$K$3),biasa1[NO])</f>
        <v>1788</v>
      </c>
      <c r="L1791" s="77" t="str">
        <f>LOOKUP(biasa2[[#This Row],[NO]],biasa1[NO],biasa1[NAMA])</f>
        <v>PC Plst 20107 WB</v>
      </c>
      <c r="M1791" s="91">
        <f>LOOKUP(biasa2[[#This Row],[NO]],biasa1[NO],biasa1[JUMLAH])</f>
        <v>2</v>
      </c>
      <c r="N1791" s="91" t="str">
        <f>LOOKUP(biasa2[[#This Row],[NO]],biasa1[NO],biasa1[SATUAN])</f>
        <v>96 pc</v>
      </c>
    </row>
    <row r="1792" spans="1:14" ht="20.100000000000001" customHeight="1">
      <c r="A1792" s="87">
        <f>IF(biasa1[[#This Row],[JUMLAH]]&gt;0,COUNT(A$3:$A1791)+1,"")</f>
        <v>1766</v>
      </c>
      <c r="B1792" s="88" t="s">
        <v>1749</v>
      </c>
      <c r="C1792" s="87">
        <f>IF(biasa1[[#This Row],[BARU]]="",biasa1[[#This Row],[JUMLAH AWAL]],biasa1[[#This Row],[BARU]])</f>
        <v>5</v>
      </c>
      <c r="D1792" s="87" t="s">
        <v>192</v>
      </c>
      <c r="E1792" s="87">
        <v>5</v>
      </c>
      <c r="F1792" s="87"/>
      <c r="G17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2" s="90"/>
      <c r="I17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2" s="91">
        <f>LOOKUP(ROW(K1792)-ROWS($K$1:$K$3),biasa1[NO])</f>
        <v>1789</v>
      </c>
      <c r="L1792" s="77" t="str">
        <f>LOOKUP(biasa2[[#This Row],[NO]],biasa1[NO],biasa1[NAMA])</f>
        <v>PC Plst 908 Sailormoon</v>
      </c>
      <c r="M1792" s="91">
        <f>LOOKUP(biasa2[[#This Row],[NO]],biasa1[NO],biasa1[JUMLAH])</f>
        <v>3</v>
      </c>
      <c r="N1792" s="91" t="str">
        <f>LOOKUP(biasa2[[#This Row],[NO]],biasa1[NO],biasa1[SATUAN])</f>
        <v>24 ls</v>
      </c>
    </row>
    <row r="1793" spans="1:14" ht="20.100000000000001" customHeight="1">
      <c r="A1793" s="87">
        <f>IF(biasa1[[#This Row],[JUMLAH]]&gt;0,COUNT(A$3:$A1792)+1,"")</f>
        <v>1767</v>
      </c>
      <c r="B1793" s="88" t="s">
        <v>1750</v>
      </c>
      <c r="C1793" s="87">
        <f>IF(biasa1[[#This Row],[BARU]]="",biasa1[[#This Row],[JUMLAH AWAL]],biasa1[[#This Row],[BARU]])</f>
        <v>5</v>
      </c>
      <c r="D1793" s="87" t="s">
        <v>126</v>
      </c>
      <c r="E1793" s="87">
        <v>5</v>
      </c>
      <c r="F1793" s="87"/>
      <c r="G17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3" s="90"/>
      <c r="I17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3" s="91">
        <f>LOOKUP(ROW(K1793)-ROWS($K$1:$K$3),biasa1[NO])</f>
        <v>1790</v>
      </c>
      <c r="L1793" s="77" t="str">
        <f>LOOKUP(biasa2[[#This Row],[NO]],biasa1[NO],biasa1[NAMA])</f>
        <v>PC Plst Disney 0093/ SB-36-2 M Mouse</v>
      </c>
      <c r="M1793" s="91">
        <f>LOOKUP(biasa2[[#This Row],[NO]],biasa1[NO],biasa1[JUMLAH])</f>
        <v>3</v>
      </c>
      <c r="N1793" s="91" t="str">
        <f>LOOKUP(biasa2[[#This Row],[NO]],biasa1[NO],biasa1[SATUAN])</f>
        <v>192 pc</v>
      </c>
    </row>
    <row r="1794" spans="1:14" ht="20.100000000000001" customHeight="1">
      <c r="A1794" s="87">
        <f>IF(biasa1[[#This Row],[JUMLAH]]&gt;0,COUNT(A$3:$A1793)+1,"")</f>
        <v>1768</v>
      </c>
      <c r="B1794" s="88" t="s">
        <v>1751</v>
      </c>
      <c r="C1794" s="87">
        <f>IF(biasa1[[#This Row],[BARU]]="",biasa1[[#This Row],[JUMLAH AWAL]],biasa1[[#This Row],[BARU]])</f>
        <v>13</v>
      </c>
      <c r="D1794" s="87" t="s">
        <v>188</v>
      </c>
      <c r="E1794" s="87">
        <v>13</v>
      </c>
      <c r="F1794" s="87"/>
      <c r="G17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4" s="90"/>
      <c r="I17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4" s="91">
        <f>LOOKUP(ROW(K1794)-ROWS($K$1:$K$3),biasa1[NO])</f>
        <v>1791</v>
      </c>
      <c r="L1794" s="77" t="str">
        <f>LOOKUP(biasa2[[#This Row],[NO]],biasa1[NO],biasa1[NAMA])</f>
        <v>PC Plst HT 1024 minion</v>
      </c>
      <c r="M1794" s="91">
        <f>LOOKUP(biasa2[[#This Row],[NO]],biasa1[NO],biasa1[JUMLAH])</f>
        <v>6</v>
      </c>
      <c r="N1794" s="91" t="str">
        <f>LOOKUP(biasa2[[#This Row],[NO]],biasa1[NO],biasa1[SATUAN])</f>
        <v>216 pc</v>
      </c>
    </row>
    <row r="1795" spans="1:14" ht="20.100000000000001" customHeight="1">
      <c r="A1795" s="87">
        <f>IF(biasa1[[#This Row],[JUMLAH]]&gt;0,COUNT(A$3:$A1794)+1,"")</f>
        <v>1769</v>
      </c>
      <c r="B1795" s="96" t="s">
        <v>2770</v>
      </c>
      <c r="C1795" s="97">
        <f>IF(biasa1[[#This Row],[BARU]]="",biasa1[[#This Row],[JUMLAH AWAL]],biasa1[[#This Row],[BARU]])</f>
        <v>8</v>
      </c>
      <c r="D1795" s="97" t="s">
        <v>192</v>
      </c>
      <c r="E1795" s="97">
        <v>8</v>
      </c>
      <c r="F1795" s="87"/>
      <c r="G17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5" s="90"/>
      <c r="I17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5" s="91">
        <f>LOOKUP(ROW(K1795)-ROWS($K$1:$K$3),biasa1[NO])</f>
        <v>1792</v>
      </c>
      <c r="L1795" s="77" t="str">
        <f>LOOKUP(biasa2[[#This Row],[NO]],biasa1[NO],biasa1[NAMA])</f>
        <v>PC Plst HT 406</v>
      </c>
      <c r="M1795" s="91">
        <f>LOOKUP(biasa2[[#This Row],[NO]],biasa1[NO],biasa1[JUMLAH])</f>
        <v>8</v>
      </c>
      <c r="N1795" s="91" t="str">
        <f>LOOKUP(biasa2[[#This Row],[NO]],biasa1[NO],biasa1[SATUAN])</f>
        <v>288 pc</v>
      </c>
    </row>
    <row r="1796" spans="1:14" ht="20.100000000000001" customHeight="1">
      <c r="A1796" s="87">
        <f>IF(biasa1[[#This Row],[JUMLAH]]&gt;0,COUNT(A$3:$A1795)+1,"")</f>
        <v>1770</v>
      </c>
      <c r="B1796" s="96" t="s">
        <v>2771</v>
      </c>
      <c r="C1796" s="97">
        <f>IF(biasa1[[#This Row],[BARU]]="",biasa1[[#This Row],[JUMLAH AWAL]],biasa1[[#This Row],[BARU]])</f>
        <v>3</v>
      </c>
      <c r="D1796" s="97" t="s">
        <v>192</v>
      </c>
      <c r="E1796" s="97">
        <v>3</v>
      </c>
      <c r="F1796" s="87"/>
      <c r="G17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6" s="90"/>
      <c r="I17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6" s="91">
        <f>LOOKUP(ROW(K1796)-ROWS($K$1:$K$3),biasa1[NO])</f>
        <v>1793</v>
      </c>
      <c r="L1796" s="77" t="str">
        <f>LOOKUP(biasa2[[#This Row],[NO]],biasa1[NO],biasa1[NAMA])</f>
        <v>PC Plst HT 408 MM</v>
      </c>
      <c r="M1796" s="91">
        <f>LOOKUP(biasa2[[#This Row],[NO]],biasa1[NO],biasa1[JUMLAH])</f>
        <v>5</v>
      </c>
      <c r="N1796" s="91" t="str">
        <f>LOOKUP(biasa2[[#This Row],[NO]],biasa1[NO],biasa1[SATUAN])</f>
        <v>144 pc</v>
      </c>
    </row>
    <row r="1797" spans="1:14" ht="20.100000000000001" customHeight="1">
      <c r="A1797" s="87">
        <f>IF(biasa1[[#This Row],[JUMLAH]]&gt;0,COUNT(A$3:$A1796)+1,"")</f>
        <v>1771</v>
      </c>
      <c r="B1797" s="88" t="s">
        <v>1752</v>
      </c>
      <c r="C1797" s="87">
        <f>IF(biasa1[[#This Row],[BARU]]="",biasa1[[#This Row],[JUMLAH AWAL]],biasa1[[#This Row],[BARU]])</f>
        <v>16</v>
      </c>
      <c r="D1797" s="87" t="s">
        <v>192</v>
      </c>
      <c r="E1797" s="87">
        <v>16</v>
      </c>
      <c r="F1797" s="87"/>
      <c r="G17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7" s="90"/>
      <c r="I17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7" s="91">
        <f>LOOKUP(ROW(K1797)-ROWS($K$1:$K$3),biasa1[NO])</f>
        <v>1794</v>
      </c>
      <c r="L1797" s="77" t="str">
        <f>LOOKUP(biasa2[[#This Row],[NO]],biasa1[NO],biasa1[NAMA])</f>
        <v>PC Plst kotak B 1F 1502</v>
      </c>
      <c r="M1797" s="91">
        <f>LOOKUP(biasa2[[#This Row],[NO]],biasa1[NO],biasa1[JUMLAH])</f>
        <v>25</v>
      </c>
      <c r="N1797" s="91" t="str">
        <f>LOOKUP(biasa2[[#This Row],[NO]],biasa1[NO],biasa1[SATUAN])</f>
        <v>20 ls</v>
      </c>
    </row>
    <row r="1798" spans="1:14" ht="20.100000000000001" customHeight="1">
      <c r="A1798" s="87">
        <f>IF(biasa1[[#This Row],[JUMLAH]]&gt;0,COUNT(A$3:$A1797)+1,"")</f>
        <v>1772</v>
      </c>
      <c r="B1798" s="88" t="s">
        <v>1753</v>
      </c>
      <c r="C1798" s="87">
        <f>IF(biasa1[[#This Row],[BARU]]="",biasa1[[#This Row],[JUMLAH AWAL]],biasa1[[#This Row],[BARU]])</f>
        <v>6</v>
      </c>
      <c r="D1798" s="87" t="s">
        <v>192</v>
      </c>
      <c r="E1798" s="87">
        <v>6</v>
      </c>
      <c r="F1798" s="87"/>
      <c r="G17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8" s="90"/>
      <c r="I17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8" s="91">
        <f>LOOKUP(ROW(K1798)-ROWS($K$1:$K$3),biasa1[NO])</f>
        <v>1795</v>
      </c>
      <c r="L1798" s="77" t="str">
        <f>LOOKUP(biasa2[[#This Row],[NO]],biasa1[NO],biasa1[NAMA])</f>
        <v>PC Plst kotak B 1F 1504</v>
      </c>
      <c r="M1798" s="91">
        <f>LOOKUP(biasa2[[#This Row],[NO]],biasa1[NO],biasa1[JUMLAH])</f>
        <v>20</v>
      </c>
      <c r="N1798" s="91" t="str">
        <f>LOOKUP(biasa2[[#This Row],[NO]],biasa1[NO],biasa1[SATUAN])</f>
        <v>25 ls</v>
      </c>
    </row>
    <row r="1799" spans="1:14" ht="20.100000000000001" customHeight="1">
      <c r="A1799" s="87">
        <f>IF(biasa1[[#This Row],[JUMLAH]]&gt;0,COUNT(A$3:$A1798)+1,"")</f>
        <v>1773</v>
      </c>
      <c r="B1799" s="88" t="s">
        <v>1754</v>
      </c>
      <c r="C1799" s="87">
        <f>IF(biasa1[[#This Row],[BARU]]="",biasa1[[#This Row],[JUMLAH AWAL]],biasa1[[#This Row],[BARU]])</f>
        <v>1</v>
      </c>
      <c r="D1799" s="87" t="s">
        <v>126</v>
      </c>
      <c r="E1799" s="87">
        <v>1</v>
      </c>
      <c r="F1799" s="87"/>
      <c r="G17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9" s="90"/>
      <c r="I17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9" s="91">
        <f>LOOKUP(ROW(K1799)-ROWS($K$1:$K$3),biasa1[NO])</f>
        <v>1796</v>
      </c>
      <c r="L1799" s="77" t="str">
        <f>LOOKUP(biasa2[[#This Row],[NO]],biasa1[NO],biasa1[NAMA])</f>
        <v>PC Plst PC-102 PB (Princess/ Disney)</v>
      </c>
      <c r="M1799" s="91">
        <f>LOOKUP(biasa2[[#This Row],[NO]],biasa1[NO],biasa1[JUMLAH])</f>
        <v>2</v>
      </c>
      <c r="N1799" s="91" t="str">
        <f>LOOKUP(biasa2[[#This Row],[NO]],biasa1[NO],biasa1[SATUAN])</f>
        <v>57 ls</v>
      </c>
    </row>
    <row r="1800" spans="1:14" ht="20.100000000000001" customHeight="1">
      <c r="A1800" s="87">
        <f>IF(biasa1[[#This Row],[JUMLAH]]&gt;0,COUNT(A$3:$A1799)+1,"")</f>
        <v>1774</v>
      </c>
      <c r="B1800" s="88" t="s">
        <v>1755</v>
      </c>
      <c r="C1800" s="87">
        <f>IF(biasa1[[#This Row],[BARU]]="",biasa1[[#This Row],[JUMLAH AWAL]],biasa1[[#This Row],[BARU]])</f>
        <v>2</v>
      </c>
      <c r="D1800" s="87" t="s">
        <v>126</v>
      </c>
      <c r="E1800" s="87">
        <v>2</v>
      </c>
      <c r="F1800" s="87"/>
      <c r="G18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0" s="90"/>
      <c r="I18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0" s="91">
        <f>LOOKUP(ROW(K1800)-ROWS($K$1:$K$3),biasa1[NO])</f>
        <v>1797</v>
      </c>
      <c r="L1800" s="77" t="str">
        <f>LOOKUP(biasa2[[#This Row],[NO]],biasa1[NO],biasa1[NAMA])</f>
        <v>PC Plst SH 0121</v>
      </c>
      <c r="M1800" s="91">
        <f>LOOKUP(biasa2[[#This Row],[NO]],biasa1[NO],biasa1[JUMLAH])</f>
        <v>3</v>
      </c>
      <c r="N1800" s="91" t="str">
        <f>LOOKUP(biasa2[[#This Row],[NO]],biasa1[NO],biasa1[SATUAN])</f>
        <v>96 pc</v>
      </c>
    </row>
    <row r="1801" spans="1:14" ht="20.100000000000001" customHeight="1">
      <c r="A1801" s="87">
        <f>IF(biasa1[[#This Row],[JUMLAH]]&gt;0,COUNT(A$3:$A1800)+1,"")</f>
        <v>1775</v>
      </c>
      <c r="B1801" s="88" t="s">
        <v>1756</v>
      </c>
      <c r="C1801" s="87">
        <f>IF(biasa1[[#This Row],[BARU]]="",biasa1[[#This Row],[JUMLAH AWAL]],biasa1[[#This Row],[BARU]])</f>
        <v>86</v>
      </c>
      <c r="D1801" s="87" t="s">
        <v>192</v>
      </c>
      <c r="E1801" s="87">
        <v>86</v>
      </c>
      <c r="F1801" s="87"/>
      <c r="G18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1" s="90"/>
      <c r="I18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1" s="91">
        <f>LOOKUP(ROW(K1801)-ROWS($K$1:$K$3),biasa1[NO])</f>
        <v>1798</v>
      </c>
      <c r="L1801" s="77" t="str">
        <f>LOOKUP(biasa2[[#This Row],[NO]],biasa1[NO],biasa1[NAMA])</f>
        <v>PC Plst SN 7206</v>
      </c>
      <c r="M1801" s="91">
        <f>LOOKUP(biasa2[[#This Row],[NO]],biasa1[NO],biasa1[JUMLAH])</f>
        <v>5</v>
      </c>
      <c r="N1801" s="91">
        <f>LOOKUP(biasa2[[#This Row],[NO]],biasa1[NO],biasa1[SATUAN])</f>
        <v>96</v>
      </c>
    </row>
    <row r="1802" spans="1:14" ht="20.100000000000001" customHeight="1">
      <c r="A1802" s="87">
        <f>IF(biasa1[[#This Row],[JUMLAH]]&gt;0,COUNT(A$3:$A1801)+1,"")</f>
        <v>1776</v>
      </c>
      <c r="B1802" s="88" t="s">
        <v>1757</v>
      </c>
      <c r="C1802" s="87">
        <f>IF(biasa1[[#This Row],[BARU]]="",biasa1[[#This Row],[JUMLAH AWAL]],biasa1[[#This Row],[BARU]])</f>
        <v>10</v>
      </c>
      <c r="D1802" s="87" t="s">
        <v>188</v>
      </c>
      <c r="E1802" s="87">
        <v>10</v>
      </c>
      <c r="F1802" s="87"/>
      <c r="G18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2" s="90"/>
      <c r="I18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2" s="91">
        <f>LOOKUP(ROW(K1802)-ROWS($K$1:$K$3),biasa1[NO])</f>
        <v>1799</v>
      </c>
      <c r="L1802" s="77" t="str">
        <f>LOOKUP(biasa2[[#This Row],[NO]],biasa1[NO],biasa1[NAMA])</f>
        <v>PC Plst Topla PBC-05</v>
      </c>
      <c r="M1802" s="91">
        <f>LOOKUP(biasa2[[#This Row],[NO]],biasa1[NO],biasa1[JUMLAH])</f>
        <v>6</v>
      </c>
      <c r="N1802" s="91" t="str">
        <f>LOOKUP(biasa2[[#This Row],[NO]],biasa1[NO],biasa1[SATUAN])</f>
        <v>20 ls</v>
      </c>
    </row>
    <row r="1803" spans="1:14" ht="20.100000000000001" customHeight="1">
      <c r="A1803" s="87">
        <f>IF(biasa1[[#This Row],[JUMLAH]]&gt;0,COUNT(A$3:$A1802)+1,"")</f>
        <v>1777</v>
      </c>
      <c r="B1803" s="88" t="s">
        <v>1758</v>
      </c>
      <c r="C1803" s="87">
        <f>IF(biasa1[[#This Row],[BARU]]="",biasa1[[#This Row],[JUMLAH AWAL]],biasa1[[#This Row],[BARU]])</f>
        <v>2</v>
      </c>
      <c r="D1803" s="87" t="s">
        <v>188</v>
      </c>
      <c r="E1803" s="87">
        <v>2</v>
      </c>
      <c r="F1803" s="87"/>
      <c r="G18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3" s="90"/>
      <c r="I18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3" s="91">
        <f>LOOKUP(ROW(K1803)-ROWS($K$1:$K$3),biasa1[NO])</f>
        <v>1800</v>
      </c>
      <c r="L1803" s="77" t="str">
        <f>LOOKUP(biasa2[[#This Row],[NO]],biasa1[NO],biasa1[NAMA])</f>
        <v>PC Plst TT 6800-6802 kitty</v>
      </c>
      <c r="M1803" s="91">
        <f>LOOKUP(biasa2[[#This Row],[NO]],biasa1[NO],biasa1[JUMLAH])</f>
        <v>5</v>
      </c>
      <c r="N1803" s="91" t="str">
        <f>LOOKUP(biasa2[[#This Row],[NO]],biasa1[NO],biasa1[SATUAN])</f>
        <v>96 pc</v>
      </c>
    </row>
    <row r="1804" spans="1:14" ht="20.100000000000001" customHeight="1">
      <c r="A1804" s="87">
        <f>IF(biasa1[[#This Row],[JUMLAH]]&gt;0,COUNT(A$3:$A1803)+1,"")</f>
        <v>1778</v>
      </c>
      <c r="B1804" s="88" t="s">
        <v>1759</v>
      </c>
      <c r="C1804" s="87">
        <f>IF(biasa1[[#This Row],[BARU]]="",biasa1[[#This Row],[JUMLAH AWAL]],biasa1[[#This Row],[BARU]])</f>
        <v>10</v>
      </c>
      <c r="D1804" s="87" t="s">
        <v>679</v>
      </c>
      <c r="E1804" s="87">
        <v>10</v>
      </c>
      <c r="F1804" s="87"/>
      <c r="G18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4" s="90"/>
      <c r="I18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4" s="91">
        <f>LOOKUP(ROW(K1804)-ROWS($K$1:$K$3),biasa1[NO])</f>
        <v>1801</v>
      </c>
      <c r="L1804" s="77" t="str">
        <f>LOOKUP(biasa2[[#This Row],[NO]],biasa1[NO],biasa1[NAMA])</f>
        <v>PC Plst TT 6800-6802 Thomas</v>
      </c>
      <c r="M1804" s="91">
        <f>LOOKUP(biasa2[[#This Row],[NO]],biasa1[NO],biasa1[JUMLAH])</f>
        <v>2</v>
      </c>
      <c r="N1804" s="91" t="str">
        <f>LOOKUP(biasa2[[#This Row],[NO]],biasa1[NO],biasa1[SATUAN])</f>
        <v>96 pc</v>
      </c>
    </row>
    <row r="1805" spans="1:14" ht="20.100000000000001" customHeight="1">
      <c r="A1805" s="87">
        <f>IF(biasa1[[#This Row],[JUMLAH]]&gt;0,COUNT(A$3:$A1804)+1,"")</f>
        <v>1779</v>
      </c>
      <c r="B1805" s="88" t="s">
        <v>1760</v>
      </c>
      <c r="C1805" s="87">
        <f>IF(biasa1[[#This Row],[BARU]]="",biasa1[[#This Row],[JUMLAH AWAL]],biasa1[[#This Row],[BARU]])</f>
        <v>1</v>
      </c>
      <c r="D1805" s="87" t="s">
        <v>126</v>
      </c>
      <c r="E1805" s="87">
        <v>1</v>
      </c>
      <c r="F1805" s="87"/>
      <c r="G18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5" s="90"/>
      <c r="I18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5" s="91">
        <f>LOOKUP(ROW(K1805)-ROWS($K$1:$K$3),biasa1[NO])</f>
        <v>1802</v>
      </c>
      <c r="L1805" s="77" t="str">
        <f>LOOKUP(biasa2[[#This Row],[NO]],biasa1[NO],biasa1[NAMA])</f>
        <v>PC Plst WB-20108</v>
      </c>
      <c r="M1805" s="91">
        <f>LOOKUP(biasa2[[#This Row],[NO]],biasa1[NO],biasa1[JUMLAH])</f>
        <v>1</v>
      </c>
      <c r="N1805" s="91" t="str">
        <f>LOOKUP(biasa2[[#This Row],[NO]],biasa1[NO],biasa1[SATUAN])</f>
        <v>96 pc</v>
      </c>
    </row>
    <row r="1806" spans="1:14" ht="20.100000000000001" customHeight="1">
      <c r="A1806" s="87">
        <f>IF(biasa1[[#This Row],[JUMLAH]]&gt;0,COUNT(A$3:$A1805)+1,"")</f>
        <v>1780</v>
      </c>
      <c r="B1806" s="88" t="s">
        <v>1761</v>
      </c>
      <c r="C1806" s="87">
        <f>IF(biasa1[[#This Row],[BARU]]="",biasa1[[#This Row],[JUMLAH AWAL]],biasa1[[#This Row],[BARU]])</f>
        <v>1</v>
      </c>
      <c r="D1806" s="87" t="s">
        <v>126</v>
      </c>
      <c r="E1806" s="87">
        <v>1</v>
      </c>
      <c r="F1806" s="87"/>
      <c r="G18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6" s="90"/>
      <c r="I18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6" s="91">
        <f>LOOKUP(ROW(K1806)-ROWS($K$1:$K$3),biasa1[NO])</f>
        <v>1803</v>
      </c>
      <c r="L1806" s="77" t="str">
        <f>LOOKUP(biasa2[[#This Row],[NO]],biasa1[NO],biasa1[NAMA])</f>
        <v>Pc PS 002</v>
      </c>
      <c r="M1806" s="91">
        <f>LOOKUP(biasa2[[#This Row],[NO]],biasa1[NO],biasa1[JUMLAH])</f>
        <v>13</v>
      </c>
      <c r="N1806" s="91" t="str">
        <f>LOOKUP(biasa2[[#This Row],[NO]],biasa1[NO],biasa1[SATUAN])</f>
        <v>120 pc</v>
      </c>
    </row>
    <row r="1807" spans="1:14" ht="20.100000000000001" customHeight="1">
      <c r="A1807" s="87">
        <f>IF(biasa1[[#This Row],[JUMLAH]]&gt;0,COUNT(A$3:$A1806)+1,"")</f>
        <v>1781</v>
      </c>
      <c r="B1807" s="88" t="s">
        <v>1762</v>
      </c>
      <c r="C1807" s="87">
        <f>IF(biasa1[[#This Row],[BARU]]="",biasa1[[#This Row],[JUMLAH AWAL]],biasa1[[#This Row],[BARU]])</f>
        <v>2</v>
      </c>
      <c r="D1807" s="87" t="s">
        <v>699</v>
      </c>
      <c r="E1807" s="87">
        <v>2</v>
      </c>
      <c r="F1807" s="87"/>
      <c r="G18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7" s="90"/>
      <c r="I18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7" s="91">
        <f>LOOKUP(ROW(K1807)-ROWS($K$1:$K$3),biasa1[NO])</f>
        <v>1804</v>
      </c>
      <c r="L1807" s="77" t="str">
        <f>LOOKUP(biasa2[[#This Row],[NO]],biasa1[NO],biasa1[NAMA])</f>
        <v>PC r 64</v>
      </c>
      <c r="M1807" s="91">
        <f>LOOKUP(biasa2[[#This Row],[NO]],biasa1[NO],biasa1[JUMLAH])</f>
        <v>4</v>
      </c>
      <c r="N1807" s="91" t="str">
        <f>LOOKUP(biasa2[[#This Row],[NO]],biasa1[NO],biasa1[SATUAN])</f>
        <v>216 pc</v>
      </c>
    </row>
    <row r="1808" spans="1:14" ht="20.100000000000001" customHeight="1">
      <c r="A1808" s="87">
        <f>IF(biasa1[[#This Row],[JUMLAH]]&gt;0,COUNT(A$3:$A1807)+1,"")</f>
        <v>1782</v>
      </c>
      <c r="B1808" s="88" t="s">
        <v>1763</v>
      </c>
      <c r="C1808" s="87">
        <f>IF(biasa1[[#This Row],[BARU]]="",biasa1[[#This Row],[JUMLAH AWAL]],biasa1[[#This Row],[BARU]])</f>
        <v>4</v>
      </c>
      <c r="D1808" s="87" t="s">
        <v>172</v>
      </c>
      <c r="E1808" s="87">
        <v>4</v>
      </c>
      <c r="F1808" s="87"/>
      <c r="G18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8" s="90"/>
      <c r="I18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8" s="91">
        <f>LOOKUP(ROW(K1808)-ROWS($K$1:$K$3),biasa1[NO])</f>
        <v>1805</v>
      </c>
      <c r="L1808" s="77" t="str">
        <f>LOOKUP(biasa2[[#This Row],[NO]],biasa1[NO],biasa1[NAMA])</f>
        <v>PC Ret 1006</v>
      </c>
      <c r="M1808" s="91">
        <f>LOOKUP(biasa2[[#This Row],[NO]],biasa1[NO],biasa1[JUMLAH])</f>
        <v>15</v>
      </c>
      <c r="N1808" s="91" t="str">
        <f>LOOKUP(biasa2[[#This Row],[NO]],biasa1[NO],biasa1[SATUAN])</f>
        <v>432 pc</v>
      </c>
    </row>
    <row r="1809" spans="1:14" ht="20.100000000000001" customHeight="1">
      <c r="A1809" s="87">
        <f>IF(biasa1[[#This Row],[JUMLAH]]&gt;0,COUNT(A$3:$A1808)+1,"")</f>
        <v>1783</v>
      </c>
      <c r="B1809" s="88" t="s">
        <v>1764</v>
      </c>
      <c r="C1809" s="87">
        <f>IF(biasa1[[#This Row],[BARU]]="",biasa1[[#This Row],[JUMLAH AWAL]],biasa1[[#This Row],[BARU]])</f>
        <v>6</v>
      </c>
      <c r="D1809" s="87" t="s">
        <v>699</v>
      </c>
      <c r="E1809" s="87">
        <v>6</v>
      </c>
      <c r="F1809" s="87"/>
      <c r="G18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9" s="90"/>
      <c r="I18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9" s="91">
        <f>LOOKUP(ROW(K1809)-ROWS($K$1:$K$3),biasa1[NO])</f>
        <v>1806</v>
      </c>
      <c r="L1809" s="77" t="str">
        <f>LOOKUP(biasa2[[#This Row],[NO]],biasa1[NO],biasa1[NAMA])</f>
        <v>PC Ret 1123</v>
      </c>
      <c r="M1809" s="91">
        <f>LOOKUP(biasa2[[#This Row],[NO]],biasa1[NO],biasa1[JUMLAH])</f>
        <v>1</v>
      </c>
      <c r="N1809" s="91" t="str">
        <f>LOOKUP(biasa2[[#This Row],[NO]],biasa1[NO],biasa1[SATUAN])</f>
        <v>18 ls</v>
      </c>
    </row>
    <row r="1810" spans="1:14" ht="20.100000000000001" customHeight="1">
      <c r="A1810" s="87">
        <f>IF(biasa1[[#This Row],[JUMLAH]]&gt;0,COUNT(A$3:$A1809)+1,"")</f>
        <v>1784</v>
      </c>
      <c r="B1810" s="88" t="s">
        <v>1765</v>
      </c>
      <c r="C1810" s="87">
        <f>IF(biasa1[[#This Row],[BARU]]="",biasa1[[#This Row],[JUMLAH AWAL]],biasa1[[#This Row],[BARU]])</f>
        <v>3</v>
      </c>
      <c r="D1810" s="87" t="s">
        <v>126</v>
      </c>
      <c r="E1810" s="87">
        <v>3</v>
      </c>
      <c r="F1810" s="87"/>
      <c r="G18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0" s="90"/>
      <c r="I18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0" s="91">
        <f>LOOKUP(ROW(K1810)-ROWS($K$1:$K$3),biasa1[NO])</f>
        <v>1807</v>
      </c>
      <c r="L1810" s="77" t="str">
        <f>LOOKUP(biasa2[[#This Row],[NO]],biasa1[NO],biasa1[NAMA])</f>
        <v>PC Ret 192 coffee</v>
      </c>
      <c r="M1810" s="91">
        <f>LOOKUP(biasa2[[#This Row],[NO]],biasa1[NO],biasa1[JUMLAH])</f>
        <v>2</v>
      </c>
      <c r="N1810" s="91" t="str">
        <f>LOOKUP(biasa2[[#This Row],[NO]],biasa1[NO],biasa1[SATUAN])</f>
        <v>240 pc</v>
      </c>
    </row>
    <row r="1811" spans="1:14" ht="20.100000000000001" customHeight="1">
      <c r="A1811" s="87">
        <f>IF(biasa1[[#This Row],[JUMLAH]]&gt;0,COUNT(A$3:$A1810)+1,"")</f>
        <v>1785</v>
      </c>
      <c r="B1811" s="88" t="s">
        <v>1766</v>
      </c>
      <c r="C1811" s="87">
        <f>IF(biasa1[[#This Row],[BARU]]="",biasa1[[#This Row],[JUMLAH AWAL]],biasa1[[#This Row],[BARU]])</f>
        <v>29</v>
      </c>
      <c r="D1811" s="87" t="s">
        <v>126</v>
      </c>
      <c r="E1811" s="87">
        <v>29</v>
      </c>
      <c r="F1811" s="87"/>
      <c r="G18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1" s="90"/>
      <c r="I18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1" s="91">
        <f>LOOKUP(ROW(K1811)-ROWS($K$1:$K$3),biasa1[NO])</f>
        <v>1808</v>
      </c>
      <c r="L1811" s="77" t="str">
        <f>LOOKUP(biasa2[[#This Row],[NO]],biasa1[NO],biasa1[NAMA])</f>
        <v>PC Ret 2 oval Burung Hantu</v>
      </c>
      <c r="M1811" s="91">
        <f>LOOKUP(biasa2[[#This Row],[NO]],biasa1[NO],biasa1[JUMLAH])</f>
        <v>1</v>
      </c>
      <c r="N1811" s="91" t="str">
        <f>LOOKUP(biasa2[[#This Row],[NO]],biasa1[NO],biasa1[SATUAN])</f>
        <v>40 ls</v>
      </c>
    </row>
    <row r="1812" spans="1:14" ht="20.100000000000001" customHeight="1">
      <c r="A1812" s="87">
        <f>IF(biasa1[[#This Row],[JUMLAH]]&gt;0,COUNT(A$3:$A1811)+1,"")</f>
        <v>1786</v>
      </c>
      <c r="B1812" s="88" t="s">
        <v>1767</v>
      </c>
      <c r="C1812" s="87">
        <f>IF(biasa1[[#This Row],[BARU]]="",biasa1[[#This Row],[JUMLAH AWAL]],biasa1[[#This Row],[BARU]])</f>
        <v>2</v>
      </c>
      <c r="D1812" s="87"/>
      <c r="E1812" s="87">
        <v>2</v>
      </c>
      <c r="F1812" s="87"/>
      <c r="G18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2" s="90"/>
      <c r="I18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2" s="91">
        <f>LOOKUP(ROW(K1812)-ROWS($K$1:$K$3),biasa1[NO])</f>
        <v>1809</v>
      </c>
      <c r="L1812" s="77" t="str">
        <f>LOOKUP(biasa2[[#This Row],[NO]],biasa1[NO],biasa1[NAMA])</f>
        <v>PC Ret 2M 8126A</v>
      </c>
      <c r="M1812" s="91">
        <f>LOOKUP(biasa2[[#This Row],[NO]],biasa1[NO],biasa1[JUMLAH])</f>
        <v>1</v>
      </c>
      <c r="N1812" s="91" t="str">
        <f>LOOKUP(biasa2[[#This Row],[NO]],biasa1[NO],biasa1[SATUAN])</f>
        <v>168 pc</v>
      </c>
    </row>
    <row r="1813" spans="1:14" ht="20.100000000000001" customHeight="1">
      <c r="A1813" s="87">
        <f>IF(biasa1[[#This Row],[JUMLAH]]&gt;0,COUNT(A$3:$A1812)+1,"")</f>
        <v>1787</v>
      </c>
      <c r="B1813" s="88" t="s">
        <v>1768</v>
      </c>
      <c r="C1813" s="87">
        <f>IF(biasa1[[#This Row],[BARU]]="",biasa1[[#This Row],[JUMLAH AWAL]],biasa1[[#This Row],[BARU]])</f>
        <v>2</v>
      </c>
      <c r="D1813" s="87" t="s">
        <v>624</v>
      </c>
      <c r="E1813" s="87">
        <v>2</v>
      </c>
      <c r="F1813" s="87"/>
      <c r="G18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3" s="90"/>
      <c r="I18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3" s="91">
        <f>LOOKUP(ROW(K1813)-ROWS($K$1:$K$3),biasa1[NO])</f>
        <v>1810</v>
      </c>
      <c r="L1813" s="77" t="str">
        <f>LOOKUP(biasa2[[#This Row],[NO]],biasa1[NO],biasa1[NAMA])</f>
        <v>PC Ret 2T 8850</v>
      </c>
      <c r="M1813" s="91">
        <f>LOOKUP(biasa2[[#This Row],[NO]],biasa1[NO],biasa1[JUMLAH])</f>
        <v>1</v>
      </c>
      <c r="N1813" s="91">
        <f>LOOKUP(biasa2[[#This Row],[NO]],biasa1[NO],biasa1[SATUAN])</f>
        <v>0</v>
      </c>
    </row>
    <row r="1814" spans="1:14" ht="20.100000000000001" customHeight="1">
      <c r="A1814" s="87">
        <f>IF(biasa1[[#This Row],[JUMLAH]]&gt;0,COUNT(A$3:$A1813)+1,"")</f>
        <v>1788</v>
      </c>
      <c r="B1814" s="88" t="s">
        <v>1769</v>
      </c>
      <c r="C1814" s="87">
        <f>IF(biasa1[[#This Row],[BARU]]="",biasa1[[#This Row],[JUMLAH AWAL]],biasa1[[#This Row],[BARU]])</f>
        <v>2</v>
      </c>
      <c r="D1814" s="87" t="s">
        <v>126</v>
      </c>
      <c r="E1814" s="87">
        <v>2</v>
      </c>
      <c r="F1814" s="87"/>
      <c r="G18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4" s="90"/>
      <c r="I18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4" s="91">
        <f>LOOKUP(ROW(K1814)-ROWS($K$1:$K$3),biasa1[NO])</f>
        <v>1811</v>
      </c>
      <c r="L1814" s="77" t="str">
        <f>LOOKUP(biasa2[[#This Row],[NO]],biasa1[NO],biasa1[NAMA])</f>
        <v>PC Ret 337</v>
      </c>
      <c r="M1814" s="91">
        <f>LOOKUP(biasa2[[#This Row],[NO]],biasa1[NO],biasa1[JUMLAH])</f>
        <v>2</v>
      </c>
      <c r="N1814" s="91">
        <f>LOOKUP(biasa2[[#This Row],[NO]],biasa1[NO],biasa1[SATUAN])</f>
        <v>0</v>
      </c>
    </row>
    <row r="1815" spans="1:14" ht="20.100000000000001" customHeight="1">
      <c r="A1815" s="87">
        <f>IF(biasa1[[#This Row],[JUMLAH]]&gt;0,COUNT(A$3:$A1814)+1,"")</f>
        <v>1789</v>
      </c>
      <c r="B1815" s="88" t="s">
        <v>1770</v>
      </c>
      <c r="C1815" s="87">
        <f>IF(biasa1[[#This Row],[BARU]]="",biasa1[[#This Row],[JUMLAH AWAL]],biasa1[[#This Row],[BARU]])</f>
        <v>3</v>
      </c>
      <c r="D1815" s="87" t="s">
        <v>3</v>
      </c>
      <c r="E1815" s="87">
        <v>3</v>
      </c>
      <c r="F1815" s="87"/>
      <c r="G18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5" s="90"/>
      <c r="I18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5" s="91">
        <f>LOOKUP(ROW(K1815)-ROWS($K$1:$K$3),biasa1[NO])</f>
        <v>1812</v>
      </c>
      <c r="L1815" s="77" t="str">
        <f>LOOKUP(biasa2[[#This Row],[NO]],biasa1[NO],biasa1[NAMA])</f>
        <v>PC Ret 3478</v>
      </c>
      <c r="M1815" s="91">
        <f>LOOKUP(biasa2[[#This Row],[NO]],biasa1[NO],biasa1[JUMLAH])</f>
        <v>2</v>
      </c>
      <c r="N1815" s="91" t="str">
        <f>LOOKUP(biasa2[[#This Row],[NO]],biasa1[NO],biasa1[SATUAN])</f>
        <v>1200 pc</v>
      </c>
    </row>
    <row r="1816" spans="1:14" ht="20.100000000000001" customHeight="1">
      <c r="A1816" s="87">
        <f>IF(biasa1[[#This Row],[JUMLAH]]&gt;0,COUNT(A$3:$A1815)+1,"")</f>
        <v>1790</v>
      </c>
      <c r="B1816" s="88" t="s">
        <v>1771</v>
      </c>
      <c r="C1816" s="87">
        <f>IF(biasa1[[#This Row],[BARU]]="",biasa1[[#This Row],[JUMLAH AWAL]],biasa1[[#This Row],[BARU]])</f>
        <v>3</v>
      </c>
      <c r="D1816" s="87" t="s">
        <v>624</v>
      </c>
      <c r="E1816" s="87">
        <v>3</v>
      </c>
      <c r="F1816" s="87"/>
      <c r="G18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6" s="90"/>
      <c r="I18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6" s="91">
        <f>LOOKUP(ROW(K1816)-ROWS($K$1:$K$3),biasa1[NO])</f>
        <v>1813</v>
      </c>
      <c r="L1816" s="77" t="str">
        <f>LOOKUP(biasa2[[#This Row],[NO]],biasa1[NO],biasa1[NAMA])</f>
        <v>PC Ret 385 Imitasi</v>
      </c>
      <c r="M1816" s="91">
        <f>LOOKUP(biasa2[[#This Row],[NO]],biasa1[NO],biasa1[JUMLAH])</f>
        <v>2</v>
      </c>
      <c r="N1816" s="91" t="str">
        <f>LOOKUP(biasa2[[#This Row],[NO]],biasa1[NO],biasa1[SATUAN])</f>
        <v>27 ls</v>
      </c>
    </row>
    <row r="1817" spans="1:14" ht="20.100000000000001" customHeight="1">
      <c r="A1817" s="87">
        <f>IF(biasa1[[#This Row],[JUMLAH]]&gt;0,COUNT(A$3:$A1816)+1,"")</f>
        <v>1791</v>
      </c>
      <c r="B1817" s="88" t="s">
        <v>1772</v>
      </c>
      <c r="C1817" s="87">
        <f>IF(biasa1[[#This Row],[BARU]]="",biasa1[[#This Row],[JUMLAH AWAL]],biasa1[[#This Row],[BARU]])</f>
        <v>6</v>
      </c>
      <c r="D1817" s="87" t="s">
        <v>673</v>
      </c>
      <c r="E1817" s="87">
        <v>6</v>
      </c>
      <c r="F1817" s="87"/>
      <c r="G18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7" s="90"/>
      <c r="I18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7" s="91">
        <f>LOOKUP(ROW(K1817)-ROWS($K$1:$K$3),biasa1[NO])</f>
        <v>1814</v>
      </c>
      <c r="L1817" s="77" t="str">
        <f>LOOKUP(biasa2[[#This Row],[NO]],biasa1[NO],biasa1[NAMA])</f>
        <v>PC Ret 5080</v>
      </c>
      <c r="M1817" s="91">
        <f>LOOKUP(biasa2[[#This Row],[NO]],biasa1[NO],biasa1[JUMLAH])</f>
        <v>1</v>
      </c>
      <c r="N1817" s="91">
        <f>LOOKUP(biasa2[[#This Row],[NO]],biasa1[NO],biasa1[SATUAN])</f>
        <v>0</v>
      </c>
    </row>
    <row r="1818" spans="1:14" ht="20.100000000000001" customHeight="1">
      <c r="A1818" s="87">
        <f>IF(biasa1[[#This Row],[JUMLAH]]&gt;0,COUNT(A$3:$A1817)+1,"")</f>
        <v>1792</v>
      </c>
      <c r="B1818" s="88" t="s">
        <v>1773</v>
      </c>
      <c r="C1818" s="87">
        <f>IF(biasa1[[#This Row],[BARU]]="",biasa1[[#This Row],[JUMLAH AWAL]],biasa1[[#This Row],[BARU]])</f>
        <v>8</v>
      </c>
      <c r="D1818" s="87" t="s">
        <v>699</v>
      </c>
      <c r="E1818" s="87">
        <v>8</v>
      </c>
      <c r="F1818" s="87"/>
      <c r="G18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8" s="90"/>
      <c r="I18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8" s="91">
        <f>LOOKUP(ROW(K1818)-ROWS($K$1:$K$3),biasa1[NO])</f>
        <v>1815</v>
      </c>
      <c r="L1818" s="77" t="str">
        <f>LOOKUP(biasa2[[#This Row],[NO]],biasa1[NO],biasa1[NAMA])</f>
        <v>PC Ret 5198</v>
      </c>
      <c r="M1818" s="91">
        <f>LOOKUP(biasa2[[#This Row],[NO]],biasa1[NO],biasa1[JUMLAH])</f>
        <v>4</v>
      </c>
      <c r="N1818" s="91" t="str">
        <f>LOOKUP(biasa2[[#This Row],[NO]],biasa1[NO],biasa1[SATUAN])</f>
        <v>8 ls</v>
      </c>
    </row>
    <row r="1819" spans="1:14" ht="20.100000000000001" customHeight="1">
      <c r="A1819" s="87">
        <f>IF(biasa1[[#This Row],[JUMLAH]]&gt;0,COUNT(A$3:$A1818)+1,"")</f>
        <v>1793</v>
      </c>
      <c r="B1819" s="88" t="s">
        <v>1774</v>
      </c>
      <c r="C1819" s="87">
        <f>IF(biasa1[[#This Row],[BARU]]="",biasa1[[#This Row],[JUMLAH AWAL]],biasa1[[#This Row],[BARU]])</f>
        <v>5</v>
      </c>
      <c r="D1819" s="87" t="s">
        <v>192</v>
      </c>
      <c r="E1819" s="87">
        <v>5</v>
      </c>
      <c r="F1819" s="87"/>
      <c r="G18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9" s="90"/>
      <c r="I18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9" s="91">
        <f>LOOKUP(ROW(K1819)-ROWS($K$1:$K$3),biasa1[NO])</f>
        <v>1816</v>
      </c>
      <c r="L1819" s="77" t="str">
        <f>LOOKUP(biasa2[[#This Row],[NO]],biasa1[NO],biasa1[NAMA])</f>
        <v>PC Ret 6133</v>
      </c>
      <c r="M1819" s="91">
        <f>LOOKUP(biasa2[[#This Row],[NO]],biasa1[NO],biasa1[JUMLAH])</f>
        <v>1</v>
      </c>
      <c r="N1819" s="91" t="str">
        <f>LOOKUP(biasa2[[#This Row],[NO]],biasa1[NO],biasa1[SATUAN])</f>
        <v>36 ls</v>
      </c>
    </row>
    <row r="1820" spans="1:14" ht="20.100000000000001" customHeight="1">
      <c r="A1820" s="87">
        <f>IF(biasa1[[#This Row],[JUMLAH]]&gt;0,COUNT(A$3:$A1819)+1,"")</f>
        <v>1794</v>
      </c>
      <c r="B1820" s="88" t="s">
        <v>1775</v>
      </c>
      <c r="C1820" s="87">
        <f>IF(biasa1[[#This Row],[BARU]]="",biasa1[[#This Row],[JUMLAH AWAL]],biasa1[[#This Row],[BARU]])</f>
        <v>25</v>
      </c>
      <c r="D1820" s="87" t="s">
        <v>1</v>
      </c>
      <c r="E1820" s="87">
        <v>25</v>
      </c>
      <c r="F1820" s="87"/>
      <c r="G18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0" s="90"/>
      <c r="I18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0" s="91">
        <f>LOOKUP(ROW(K1820)-ROWS($K$1:$K$3),biasa1[NO])</f>
        <v>1817</v>
      </c>
      <c r="L1820" s="77" t="str">
        <f>LOOKUP(biasa2[[#This Row],[NO]],biasa1[NO],biasa1[NAMA])</f>
        <v>PC Ret 6134</v>
      </c>
      <c r="M1820" s="91">
        <f>LOOKUP(biasa2[[#This Row],[NO]],biasa1[NO],biasa1[JUMLAH])</f>
        <v>1</v>
      </c>
      <c r="N1820" s="91" t="str">
        <f>LOOKUP(biasa2[[#This Row],[NO]],biasa1[NO],biasa1[SATUAN])</f>
        <v>36 ls</v>
      </c>
    </row>
    <row r="1821" spans="1:14" ht="20.100000000000001" customHeight="1">
      <c r="A1821" s="87">
        <f>IF(biasa1[[#This Row],[JUMLAH]]&gt;0,COUNT(A$3:$A1820)+1,"")</f>
        <v>1795</v>
      </c>
      <c r="B1821" s="88" t="s">
        <v>1776</v>
      </c>
      <c r="C1821" s="87">
        <f>IF(biasa1[[#This Row],[BARU]]="",biasa1[[#This Row],[JUMLAH AWAL]],biasa1[[#This Row],[BARU]])</f>
        <v>20</v>
      </c>
      <c r="D1821" s="87" t="s">
        <v>1367</v>
      </c>
      <c r="E1821" s="87">
        <v>20</v>
      </c>
      <c r="F1821" s="87"/>
      <c r="G18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1" s="90"/>
      <c r="I18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1" s="91">
        <f>LOOKUP(ROW(K1821)-ROWS($K$1:$K$3),biasa1[NO])</f>
        <v>1818</v>
      </c>
      <c r="L1821" s="77" t="str">
        <f>LOOKUP(biasa2[[#This Row],[NO]],biasa1[NO],biasa1[NAMA])</f>
        <v>PC Ret 6658</v>
      </c>
      <c r="M1821" s="91">
        <f>LOOKUP(biasa2[[#This Row],[NO]],biasa1[NO],biasa1[JUMLAH])</f>
        <v>2</v>
      </c>
      <c r="N1821" s="91" t="str">
        <f>LOOKUP(biasa2[[#This Row],[NO]],biasa1[NO],biasa1[SATUAN])</f>
        <v>10 ls</v>
      </c>
    </row>
    <row r="1822" spans="1:14" ht="20.100000000000001" customHeight="1">
      <c r="A1822" s="87">
        <f>IF(biasa1[[#This Row],[JUMLAH]]&gt;0,COUNT(A$3:$A1821)+1,"")</f>
        <v>1796</v>
      </c>
      <c r="B1822" s="88" t="s">
        <v>1777</v>
      </c>
      <c r="C1822" s="87">
        <f>IF(biasa1[[#This Row],[BARU]]="",biasa1[[#This Row],[JUMLAH AWAL]],biasa1[[#This Row],[BARU]])</f>
        <v>2</v>
      </c>
      <c r="D1822" s="87" t="s">
        <v>1778</v>
      </c>
      <c r="E1822" s="87">
        <v>2</v>
      </c>
      <c r="F1822" s="87"/>
      <c r="G18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2" s="90"/>
      <c r="I18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2" s="91">
        <f>LOOKUP(ROW(K1822)-ROWS($K$1:$K$3),biasa1[NO])</f>
        <v>1819</v>
      </c>
      <c r="L1822" s="77" t="str">
        <f>LOOKUP(biasa2[[#This Row],[NO]],biasa1[NO],biasa1[NAMA])</f>
        <v>PC Ret 6806 (6813)/ 6808</v>
      </c>
      <c r="M1822" s="91">
        <f>LOOKUP(biasa2[[#This Row],[NO]],biasa1[NO],biasa1[JUMLAH])</f>
        <v>8</v>
      </c>
      <c r="N1822" s="91" t="str">
        <f>LOOKUP(biasa2[[#This Row],[NO]],biasa1[NO],biasa1[SATUAN])</f>
        <v>20 ls</v>
      </c>
    </row>
    <row r="1823" spans="1:14" ht="20.100000000000001" customHeight="1">
      <c r="A1823" s="87">
        <f>IF(biasa1[[#This Row],[JUMLAH]]&gt;0,COUNT(A$3:$A1822)+1,"")</f>
        <v>1797</v>
      </c>
      <c r="B1823" s="88" t="s">
        <v>1779</v>
      </c>
      <c r="C1823" s="87">
        <f>IF(biasa1[[#This Row],[BARU]]="",biasa1[[#This Row],[JUMLAH AWAL]],biasa1[[#This Row],[BARU]])</f>
        <v>3</v>
      </c>
      <c r="D1823" s="87" t="s">
        <v>126</v>
      </c>
      <c r="E1823" s="87">
        <v>3</v>
      </c>
      <c r="F1823" s="87"/>
      <c r="G18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3" s="90"/>
      <c r="I18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3" s="91">
        <f>LOOKUP(ROW(K1823)-ROWS($K$1:$K$3),biasa1[NO])</f>
        <v>1820</v>
      </c>
      <c r="L1823" s="77" t="str">
        <f>LOOKUP(biasa2[[#This Row],[NO]],biasa1[NO],biasa1[NAMA])</f>
        <v>PC Ret 686</v>
      </c>
      <c r="M1823" s="91">
        <f>LOOKUP(biasa2[[#This Row],[NO]],biasa1[NO],biasa1[JUMLAH])</f>
        <v>2</v>
      </c>
      <c r="N1823" s="91" t="str">
        <f>LOOKUP(biasa2[[#This Row],[NO]],biasa1[NO],biasa1[SATUAN])</f>
        <v>10 ls</v>
      </c>
    </row>
    <row r="1824" spans="1:14" ht="20.100000000000001" customHeight="1">
      <c r="A1824" s="87">
        <f>IF(biasa1[[#This Row],[JUMLAH]]&gt;0,COUNT(A$3:$A1823)+1,"")</f>
        <v>1798</v>
      </c>
      <c r="B1824" s="88" t="s">
        <v>1780</v>
      </c>
      <c r="C1824" s="87">
        <f>IF(biasa1[[#This Row],[BARU]]="",biasa1[[#This Row],[JUMLAH AWAL]],biasa1[[#This Row],[BARU]])</f>
        <v>5</v>
      </c>
      <c r="D1824" s="87">
        <v>96</v>
      </c>
      <c r="E1824" s="87">
        <v>5</v>
      </c>
      <c r="F1824" s="87"/>
      <c r="G18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4" s="90"/>
      <c r="I18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4" s="91">
        <f>LOOKUP(ROW(K1824)-ROWS($K$1:$K$3),biasa1[NO])</f>
        <v>1821</v>
      </c>
      <c r="L1824" s="77" t="str">
        <f>LOOKUP(biasa2[[#This Row],[NO]],biasa1[NO],biasa1[NAMA])</f>
        <v>PC Ret 802(2)/ 8031(2)</v>
      </c>
      <c r="M1824" s="91">
        <f>LOOKUP(biasa2[[#This Row],[NO]],biasa1[NO],biasa1[JUMLAH])</f>
        <v>2</v>
      </c>
      <c r="N1824" s="91" t="str">
        <f>LOOKUP(biasa2[[#This Row],[NO]],biasa1[NO],biasa1[SATUAN])</f>
        <v>18 ls</v>
      </c>
    </row>
    <row r="1825" spans="1:14" ht="20.100000000000001" customHeight="1">
      <c r="A1825" s="87">
        <f>IF(biasa1[[#This Row],[JUMLAH]]&gt;0,COUNT(A$3:$A1824)+1,"")</f>
        <v>1799</v>
      </c>
      <c r="B1825" s="88" t="s">
        <v>1781</v>
      </c>
      <c r="C1825" s="87">
        <f>IF(biasa1[[#This Row],[BARU]]="",biasa1[[#This Row],[JUMLAH AWAL]],biasa1[[#This Row],[BARU]])</f>
        <v>6</v>
      </c>
      <c r="D1825" s="87" t="s">
        <v>1</v>
      </c>
      <c r="E1825" s="87">
        <v>6</v>
      </c>
      <c r="F1825" s="87"/>
      <c r="G18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5" s="90"/>
      <c r="I18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5" s="91">
        <f>LOOKUP(ROW(K1825)-ROWS($K$1:$K$3),biasa1[NO])</f>
        <v>1822</v>
      </c>
      <c r="L1825" s="77" t="str">
        <f>LOOKUP(biasa2[[#This Row],[NO]],biasa1[NO],biasa1[NAMA])</f>
        <v>PC Ret 8155(2)/ Ret 8118 (1)</v>
      </c>
      <c r="M1825" s="91">
        <f>LOOKUP(biasa2[[#This Row],[NO]],biasa1[NO],biasa1[JUMLAH])</f>
        <v>3</v>
      </c>
      <c r="N1825" s="91">
        <f>LOOKUP(biasa2[[#This Row],[NO]],biasa1[NO],biasa1[SATUAN])</f>
        <v>198</v>
      </c>
    </row>
    <row r="1826" spans="1:14" ht="20.100000000000001" customHeight="1">
      <c r="A1826" s="87">
        <f>IF(biasa1[[#This Row],[JUMLAH]]&gt;0,COUNT(A$3:$A1825)+1,"")</f>
        <v>1800</v>
      </c>
      <c r="B1826" s="88" t="s">
        <v>1782</v>
      </c>
      <c r="C1826" s="87">
        <f>IF(biasa1[[#This Row],[BARU]]="",biasa1[[#This Row],[JUMLAH AWAL]],biasa1[[#This Row],[BARU]])</f>
        <v>5</v>
      </c>
      <c r="D1826" s="87" t="s">
        <v>126</v>
      </c>
      <c r="E1826" s="87">
        <v>5</v>
      </c>
      <c r="F1826" s="87"/>
      <c r="G18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6" s="90"/>
      <c r="I18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6" s="91">
        <f>LOOKUP(ROW(K1826)-ROWS($K$1:$K$3),biasa1[NO])</f>
        <v>1823</v>
      </c>
      <c r="L1826" s="77" t="str">
        <f>LOOKUP(biasa2[[#This Row],[NO]],biasa1[NO],biasa1[NAMA])</f>
        <v xml:space="preserve">PC Ret 8298 </v>
      </c>
      <c r="M1826" s="91">
        <f>LOOKUP(biasa2[[#This Row],[NO]],biasa1[NO],biasa1[JUMLAH])</f>
        <v>1</v>
      </c>
      <c r="N1826" s="91" t="str">
        <f>LOOKUP(biasa2[[#This Row],[NO]],biasa1[NO],biasa1[SATUAN])</f>
        <v>18 ls</v>
      </c>
    </row>
    <row r="1827" spans="1:14" ht="20.100000000000001" customHeight="1">
      <c r="A1827" s="87">
        <f>IF(biasa1[[#This Row],[JUMLAH]]&gt;0,COUNT(A$3:$A1826)+1,"")</f>
        <v>1801</v>
      </c>
      <c r="B1827" s="88" t="s">
        <v>1783</v>
      </c>
      <c r="C1827" s="87">
        <f>IF(biasa1[[#This Row],[BARU]]="",biasa1[[#This Row],[JUMLAH AWAL]],biasa1[[#This Row],[BARU]])</f>
        <v>2</v>
      </c>
      <c r="D1827" s="87" t="s">
        <v>126</v>
      </c>
      <c r="E1827" s="87">
        <v>2</v>
      </c>
      <c r="F1827" s="87"/>
      <c r="G18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7" s="90"/>
      <c r="I18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7" s="91">
        <f>LOOKUP(ROW(K1827)-ROWS($K$1:$K$3),biasa1[NO])</f>
        <v>1824</v>
      </c>
      <c r="L1827" s="77" t="str">
        <f>LOOKUP(biasa2[[#This Row],[NO]],biasa1[NO],biasa1[NAMA])</f>
        <v>PC Ret 8319</v>
      </c>
      <c r="M1827" s="91">
        <f>LOOKUP(biasa2[[#This Row],[NO]],biasa1[NO],biasa1[JUMLAH])</f>
        <v>1</v>
      </c>
      <c r="N1827" s="91" t="str">
        <f>LOOKUP(biasa2[[#This Row],[NO]],biasa1[NO],biasa1[SATUAN])</f>
        <v>18 ls</v>
      </c>
    </row>
    <row r="1828" spans="1:14" ht="20.100000000000001" customHeight="1">
      <c r="A1828" s="87">
        <f>IF(biasa1[[#This Row],[JUMLAH]]&gt;0,COUNT(A$3:$A1827)+1,"")</f>
        <v>1802</v>
      </c>
      <c r="B1828" s="88" t="s">
        <v>1784</v>
      </c>
      <c r="C1828" s="87">
        <f>IF(biasa1[[#This Row],[BARU]]="",biasa1[[#This Row],[JUMLAH AWAL]],biasa1[[#This Row],[BARU]])</f>
        <v>1</v>
      </c>
      <c r="D1828" s="87" t="s">
        <v>126</v>
      </c>
      <c r="E1828" s="87">
        <v>1</v>
      </c>
      <c r="F1828" s="87"/>
      <c r="G18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8" s="90"/>
      <c r="I18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8" s="91">
        <f>LOOKUP(ROW(K1828)-ROWS($K$1:$K$3),biasa1[NO])</f>
        <v>1825</v>
      </c>
      <c r="L1828" s="77" t="str">
        <f>LOOKUP(biasa2[[#This Row],[NO]],biasa1[NO],biasa1[NAMA])</f>
        <v>PC Ret 8360</v>
      </c>
      <c r="M1828" s="91">
        <f>LOOKUP(biasa2[[#This Row],[NO]],biasa1[NO],biasa1[JUMLAH])</f>
        <v>1</v>
      </c>
      <c r="N1828" s="91" t="str">
        <f>LOOKUP(biasa2[[#This Row],[NO]],biasa1[NO],biasa1[SATUAN])</f>
        <v>18 ls</v>
      </c>
    </row>
    <row r="1829" spans="1:14" ht="20.100000000000001" customHeight="1">
      <c r="A1829" s="87">
        <f>IF(biasa1[[#This Row],[JUMLAH]]&gt;0,COUNT(A$3:$A1828)+1,"")</f>
        <v>1803</v>
      </c>
      <c r="B1829" s="93" t="s">
        <v>2772</v>
      </c>
      <c r="C1829" s="94">
        <f>IF(biasa1[[#This Row],[BARU]]="",biasa1[[#This Row],[JUMLAH AWAL]],biasa1[[#This Row],[BARU]])</f>
        <v>13</v>
      </c>
      <c r="D1829" s="94" t="s">
        <v>188</v>
      </c>
      <c r="E1829" s="94">
        <v>13</v>
      </c>
      <c r="F1829" s="87"/>
      <c r="G18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9" s="90"/>
      <c r="I18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9" s="91">
        <f>LOOKUP(ROW(K1829)-ROWS($K$1:$K$3),biasa1[NO])</f>
        <v>1826</v>
      </c>
      <c r="L1829" s="77" t="str">
        <f>LOOKUP(biasa2[[#This Row],[NO]],biasa1[NO],biasa1[NAMA])</f>
        <v>PC Ret 8935 blk</v>
      </c>
      <c r="M1829" s="91">
        <f>LOOKUP(biasa2[[#This Row],[NO]],biasa1[NO],biasa1[JUMLAH])</f>
        <v>1</v>
      </c>
      <c r="N1829" s="91" t="str">
        <f>LOOKUP(biasa2[[#This Row],[NO]],biasa1[NO],biasa1[SATUAN])</f>
        <v>216 pc</v>
      </c>
    </row>
    <row r="1830" spans="1:14" ht="20.100000000000001" customHeight="1">
      <c r="A1830" s="87">
        <f>IF(biasa1[[#This Row],[JUMLAH]]&gt;0,COUNT(A$3:$A1829)+1,"")</f>
        <v>1804</v>
      </c>
      <c r="B1830" s="88" t="s">
        <v>1785</v>
      </c>
      <c r="C1830" s="87">
        <f>IF(biasa1[[#This Row],[BARU]]="",biasa1[[#This Row],[JUMLAH AWAL]],biasa1[[#This Row],[BARU]])</f>
        <v>4</v>
      </c>
      <c r="D1830" s="87" t="s">
        <v>673</v>
      </c>
      <c r="E1830" s="87">
        <v>4</v>
      </c>
      <c r="F1830" s="87"/>
      <c r="G18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0" s="90"/>
      <c r="I18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0" s="91">
        <f>LOOKUP(ROW(K1830)-ROWS($K$1:$K$3),biasa1[NO])</f>
        <v>1827</v>
      </c>
      <c r="L1830" s="77" t="str">
        <f>LOOKUP(biasa2[[#This Row],[NO]],biasa1[NO],biasa1[NAMA])</f>
        <v>PC Ret 8963</v>
      </c>
      <c r="M1830" s="91">
        <f>LOOKUP(biasa2[[#This Row],[NO]],biasa1[NO],biasa1[JUMLAH])</f>
        <v>1</v>
      </c>
      <c r="N1830" s="91" t="str">
        <f>LOOKUP(biasa2[[#This Row],[NO]],biasa1[NO],biasa1[SATUAN])</f>
        <v>216 pc</v>
      </c>
    </row>
    <row r="1831" spans="1:14" ht="20.100000000000001" customHeight="1">
      <c r="A1831" s="87">
        <f>IF(biasa1[[#This Row],[JUMLAH]]&gt;0,COUNT(A$3:$A1830)+1,"")</f>
        <v>1805</v>
      </c>
      <c r="B1831" s="88" t="s">
        <v>1786</v>
      </c>
      <c r="C1831" s="87">
        <f>IF(biasa1[[#This Row],[BARU]]="",biasa1[[#This Row],[JUMLAH AWAL]],biasa1[[#This Row],[BARU]])</f>
        <v>15</v>
      </c>
      <c r="D1831" s="87" t="s">
        <v>1230</v>
      </c>
      <c r="E1831" s="87">
        <v>15</v>
      </c>
      <c r="F1831" s="87"/>
      <c r="G18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1" s="90"/>
      <c r="I18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1" s="91">
        <f>LOOKUP(ROW(K1831)-ROWS($K$1:$K$3),biasa1[NO])</f>
        <v>1828</v>
      </c>
      <c r="L1831" s="77" t="str">
        <f>LOOKUP(biasa2[[#This Row],[NO]],biasa1[NO],biasa1[NAMA])</f>
        <v>PC Ret 906 (6181)</v>
      </c>
      <c r="M1831" s="91">
        <f>LOOKUP(biasa2[[#This Row],[NO]],biasa1[NO],biasa1[JUMLAH])</f>
        <v>8</v>
      </c>
      <c r="N1831" s="91" t="str">
        <f>LOOKUP(biasa2[[#This Row],[NO]],biasa1[NO],biasa1[SATUAN])</f>
        <v>20 ls</v>
      </c>
    </row>
    <row r="1832" spans="1:14" ht="20.100000000000001" customHeight="1">
      <c r="A1832" s="87">
        <f>IF(biasa1[[#This Row],[JUMLAH]]&gt;0,COUNT(A$3:$A1831)+1,"")</f>
        <v>1806</v>
      </c>
      <c r="B1832" s="88" t="s">
        <v>1787</v>
      </c>
      <c r="C1832" s="87">
        <f>IF(biasa1[[#This Row],[BARU]]="",biasa1[[#This Row],[JUMLAH AWAL]],biasa1[[#This Row],[BARU]])</f>
        <v>1</v>
      </c>
      <c r="D1832" s="87" t="s">
        <v>621</v>
      </c>
      <c r="E1832" s="87">
        <v>1</v>
      </c>
      <c r="F1832" s="87"/>
      <c r="G18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2" s="90"/>
      <c r="I18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2" s="91">
        <f>LOOKUP(ROW(K1832)-ROWS($K$1:$K$3),biasa1[NO])</f>
        <v>1829</v>
      </c>
      <c r="L1832" s="77" t="str">
        <f>LOOKUP(biasa2[[#This Row],[NO]],biasa1[NO],biasa1[NAMA])</f>
        <v>PC Ret 908</v>
      </c>
      <c r="M1832" s="91">
        <f>LOOKUP(biasa2[[#This Row],[NO]],biasa1[NO],biasa1[JUMLAH])</f>
        <v>17</v>
      </c>
      <c r="N1832" s="91" t="str">
        <f>LOOKUP(biasa2[[#This Row],[NO]],biasa1[NO],biasa1[SATUAN])</f>
        <v>20 ls</v>
      </c>
    </row>
    <row r="1833" spans="1:14" ht="20.100000000000001" customHeight="1">
      <c r="A1833" s="87">
        <f>IF(biasa1[[#This Row],[JUMLAH]]&gt;0,COUNT(A$3:$A1832)+1,"")</f>
        <v>1807</v>
      </c>
      <c r="B1833" s="88" t="s">
        <v>1788</v>
      </c>
      <c r="C1833" s="87">
        <f>IF(biasa1[[#This Row],[BARU]]="",biasa1[[#This Row],[JUMLAH AWAL]],biasa1[[#This Row],[BARU]])</f>
        <v>2</v>
      </c>
      <c r="D1833" s="87" t="s">
        <v>76</v>
      </c>
      <c r="E1833" s="87">
        <v>2</v>
      </c>
      <c r="F1833" s="87"/>
      <c r="G18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3" s="90"/>
      <c r="I18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3" s="91">
        <f>LOOKUP(ROW(K1833)-ROWS($K$1:$K$3),biasa1[NO])</f>
        <v>1830</v>
      </c>
      <c r="L1833" s="77" t="str">
        <f>LOOKUP(biasa2[[#This Row],[NO]],biasa1[NO],biasa1[NAMA])</f>
        <v>PC Ret 9207 Strong</v>
      </c>
      <c r="M1833" s="91">
        <f>LOOKUP(biasa2[[#This Row],[NO]],biasa1[NO],biasa1[JUMLAH])</f>
        <v>4</v>
      </c>
      <c r="N1833" s="91" t="str">
        <f>LOOKUP(biasa2[[#This Row],[NO]],biasa1[NO],biasa1[SATUAN])</f>
        <v>20 ls</v>
      </c>
    </row>
    <row r="1834" spans="1:14" ht="20.100000000000001" customHeight="1">
      <c r="A1834" s="87">
        <f>IF(biasa1[[#This Row],[JUMLAH]]&gt;0,COUNT(A$3:$A1833)+1,"")</f>
        <v>1808</v>
      </c>
      <c r="B1834" s="88" t="s">
        <v>1789</v>
      </c>
      <c r="C1834" s="87">
        <f>IF(biasa1[[#This Row],[BARU]]="",biasa1[[#This Row],[JUMLAH AWAL]],biasa1[[#This Row],[BARU]])</f>
        <v>1</v>
      </c>
      <c r="D1834" s="87" t="s">
        <v>72</v>
      </c>
      <c r="E1834" s="87">
        <v>1</v>
      </c>
      <c r="F1834" s="87"/>
      <c r="G18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4" s="90"/>
      <c r="I18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4" s="91">
        <f>LOOKUP(ROW(K1834)-ROWS($K$1:$K$3),biasa1[NO])</f>
        <v>1831</v>
      </c>
      <c r="L1834" s="77" t="str">
        <f>LOOKUP(biasa2[[#This Row],[NO]],biasa1[NO],biasa1[NAMA])</f>
        <v>PC Ret 9308</v>
      </c>
      <c r="M1834" s="91">
        <f>LOOKUP(biasa2[[#This Row],[NO]],biasa1[NO],biasa1[JUMLAH])</f>
        <v>1</v>
      </c>
      <c r="N1834" s="91" t="str">
        <f>LOOKUP(biasa2[[#This Row],[NO]],biasa1[NO],biasa1[SATUAN])</f>
        <v>15 ls</v>
      </c>
    </row>
    <row r="1835" spans="1:14" ht="20.100000000000001" customHeight="1">
      <c r="A1835" s="87">
        <f>IF(biasa1[[#This Row],[JUMLAH]]&gt;0,COUNT(A$3:$A1834)+1,"")</f>
        <v>1809</v>
      </c>
      <c r="B1835" s="88" t="s">
        <v>1790</v>
      </c>
      <c r="C1835" s="87">
        <f>IF(biasa1[[#This Row],[BARU]]="",biasa1[[#This Row],[JUMLAH AWAL]],biasa1[[#This Row],[BARU]])</f>
        <v>1</v>
      </c>
      <c r="D1835" s="87" t="s">
        <v>598</v>
      </c>
      <c r="E1835" s="87">
        <v>1</v>
      </c>
      <c r="F1835" s="87"/>
      <c r="G18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5" s="90"/>
      <c r="I18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5" s="91">
        <f>LOOKUP(ROW(K1835)-ROWS($K$1:$K$3),biasa1[NO])</f>
        <v>1832</v>
      </c>
      <c r="L1835" s="77" t="str">
        <f>LOOKUP(biasa2[[#This Row],[NO]],biasa1[NO],biasa1[NAMA])</f>
        <v>PC Ret Beile Dog 8881(3)/ 8882 restleting(3)</v>
      </c>
      <c r="M1835" s="91">
        <f>LOOKUP(biasa2[[#This Row],[NO]],biasa1[NO],biasa1[JUMLAH])</f>
        <v>6</v>
      </c>
      <c r="N1835" s="91" t="str">
        <f>LOOKUP(biasa2[[#This Row],[NO]],biasa1[NO],biasa1[SATUAN])</f>
        <v>20 ls</v>
      </c>
    </row>
    <row r="1836" spans="1:14" ht="20.100000000000001" customHeight="1">
      <c r="A1836" s="87">
        <f>IF(biasa1[[#This Row],[JUMLAH]]&gt;0,COUNT(A$3:$A1835)+1,"")</f>
        <v>1810</v>
      </c>
      <c r="B1836" s="88" t="s">
        <v>1791</v>
      </c>
      <c r="C1836" s="87">
        <f>IF(biasa1[[#This Row],[BARU]]="",biasa1[[#This Row],[JUMLAH AWAL]],biasa1[[#This Row],[BARU]])</f>
        <v>1</v>
      </c>
      <c r="D1836" s="87"/>
      <c r="E1836" s="87">
        <v>1</v>
      </c>
      <c r="F1836" s="87"/>
      <c r="G18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6" s="90"/>
      <c r="I18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6" s="91">
        <f>LOOKUP(ROW(K1836)-ROWS($K$1:$K$3),biasa1[NO])</f>
        <v>1833</v>
      </c>
      <c r="L1836" s="77" t="str">
        <f>LOOKUP(biasa2[[#This Row],[NO]],biasa1[NO],biasa1[NAMA])</f>
        <v>PC Ret Big Hero Tutup panjang</v>
      </c>
      <c r="M1836" s="91">
        <f>LOOKUP(biasa2[[#This Row],[NO]],biasa1[NO],biasa1[JUMLAH])</f>
        <v>1</v>
      </c>
      <c r="N1836" s="91" t="str">
        <f>LOOKUP(biasa2[[#This Row],[NO]],biasa1[NO],biasa1[SATUAN])</f>
        <v>48 ls</v>
      </c>
    </row>
    <row r="1837" spans="1:14" ht="20.100000000000001" customHeight="1">
      <c r="A1837" s="87">
        <f>IF(biasa1[[#This Row],[JUMLAH]]&gt;0,COUNT(A$3:$A1836)+1,"")</f>
        <v>1811</v>
      </c>
      <c r="B1837" s="88" t="s">
        <v>1792</v>
      </c>
      <c r="C1837" s="87">
        <f>IF(biasa1[[#This Row],[BARU]]="",biasa1[[#This Row],[JUMLAH AWAL]],biasa1[[#This Row],[BARU]])</f>
        <v>2</v>
      </c>
      <c r="D1837" s="87"/>
      <c r="E1837" s="87">
        <v>2</v>
      </c>
      <c r="F1837" s="87"/>
      <c r="G18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7" s="90"/>
      <c r="I18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7" s="91">
        <f>LOOKUP(ROW(K1837)-ROWS($K$1:$K$3),biasa1[NO])</f>
        <v>1834</v>
      </c>
      <c r="L1837" s="77" t="str">
        <f>LOOKUP(biasa2[[#This Row],[NO]],biasa1[NO],biasa1[NAMA])</f>
        <v>PC Ret Coin little pony 1012</v>
      </c>
      <c r="M1837" s="91">
        <f>LOOKUP(biasa2[[#This Row],[NO]],biasa1[NO],biasa1[JUMLAH])</f>
        <v>1</v>
      </c>
      <c r="N1837" s="91" t="str">
        <f>LOOKUP(biasa2[[#This Row],[NO]],biasa1[NO],biasa1[SATUAN])</f>
        <v>48 ls</v>
      </c>
    </row>
    <row r="1838" spans="1:14" ht="20.100000000000001" customHeight="1">
      <c r="A1838" s="87">
        <f>IF(biasa1[[#This Row],[JUMLAH]]&gt;0,COUNT(A$3:$A1837)+1,"")</f>
        <v>1812</v>
      </c>
      <c r="B1838" s="88" t="s">
        <v>1793</v>
      </c>
      <c r="C1838" s="87">
        <f>IF(biasa1[[#This Row],[BARU]]="",biasa1[[#This Row],[JUMLAH AWAL]],biasa1[[#This Row],[BARU]])</f>
        <v>2</v>
      </c>
      <c r="D1838" s="87" t="s">
        <v>29</v>
      </c>
      <c r="E1838" s="87">
        <v>2</v>
      </c>
      <c r="F1838" s="87"/>
      <c r="G18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8" s="90"/>
      <c r="I18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8" s="91">
        <f>LOOKUP(ROW(K1838)-ROWS($K$1:$K$3),biasa1[NO])</f>
        <v>1835</v>
      </c>
      <c r="L1838" s="77" t="str">
        <f>LOOKUP(biasa2[[#This Row],[NO]],biasa1[NO],biasa1[NAMA])</f>
        <v>PC Ret Cool Zone 8848</v>
      </c>
      <c r="M1838" s="91">
        <f>LOOKUP(biasa2[[#This Row],[NO]],biasa1[NO],biasa1[JUMLAH])</f>
        <v>3</v>
      </c>
      <c r="N1838" s="91" t="str">
        <f>LOOKUP(biasa2[[#This Row],[NO]],biasa1[NO],biasa1[SATUAN])</f>
        <v>16 ls</v>
      </c>
    </row>
    <row r="1839" spans="1:14" ht="20.100000000000001" customHeight="1">
      <c r="A1839" s="87">
        <f>IF(biasa1[[#This Row],[JUMLAH]]&gt;0,COUNT(A$3:$A1838)+1,"")</f>
        <v>1813</v>
      </c>
      <c r="B1839" s="88" t="s">
        <v>1794</v>
      </c>
      <c r="C1839" s="87">
        <f>IF(biasa1[[#This Row],[BARU]]="",biasa1[[#This Row],[JUMLAH AWAL]],biasa1[[#This Row],[BARU]])</f>
        <v>2</v>
      </c>
      <c r="D1839" s="87" t="s">
        <v>1795</v>
      </c>
      <c r="E1839" s="87">
        <v>2</v>
      </c>
      <c r="F1839" s="87"/>
      <c r="G18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9" s="90"/>
      <c r="I18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9" s="91">
        <f>LOOKUP(ROW(K1839)-ROWS($K$1:$K$3),biasa1[NO])</f>
        <v>1836</v>
      </c>
      <c r="L1839" s="77" t="str">
        <f>LOOKUP(biasa2[[#This Row],[NO]],biasa1[NO],biasa1[NAMA])</f>
        <v>PC Ret Cool Zone 8848</v>
      </c>
      <c r="M1839" s="91">
        <f>LOOKUP(biasa2[[#This Row],[NO]],biasa1[NO],biasa1[JUMLAH])</f>
        <v>3</v>
      </c>
      <c r="N1839" s="91" t="str">
        <f>LOOKUP(biasa2[[#This Row],[NO]],biasa1[NO],biasa1[SATUAN])</f>
        <v>20 ls</v>
      </c>
    </row>
    <row r="1840" spans="1:14" ht="20.100000000000001" customHeight="1">
      <c r="A1840" s="87">
        <f>IF(biasa1[[#This Row],[JUMLAH]]&gt;0,COUNT(A$3:$A1839)+1,"")</f>
        <v>1814</v>
      </c>
      <c r="B1840" s="88" t="s">
        <v>1796</v>
      </c>
      <c r="C1840" s="87">
        <f>IF(biasa1[[#This Row],[BARU]]="",biasa1[[#This Row],[JUMLAH AWAL]],biasa1[[#This Row],[BARU]])</f>
        <v>1</v>
      </c>
      <c r="D1840" s="87"/>
      <c r="E1840" s="87">
        <v>1</v>
      </c>
      <c r="F1840" s="87"/>
      <c r="G18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0" s="90"/>
      <c r="I18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0" s="91">
        <f>LOOKUP(ROW(K1840)-ROWS($K$1:$K$3),biasa1[NO])</f>
        <v>1837</v>
      </c>
      <c r="L1840" s="77" t="str">
        <f>LOOKUP(biasa2[[#This Row],[NO]],biasa1[NO],biasa1[NAMA])</f>
        <v>PC Ret CQ9-052</v>
      </c>
      <c r="M1840" s="91">
        <f>LOOKUP(biasa2[[#This Row],[NO]],biasa1[NO],biasa1[JUMLAH])</f>
        <v>1</v>
      </c>
      <c r="N1840" s="91" t="str">
        <f>LOOKUP(biasa2[[#This Row],[NO]],biasa1[NO],biasa1[SATUAN])</f>
        <v>198 pc</v>
      </c>
    </row>
    <row r="1841" spans="1:14" ht="20.100000000000001" customHeight="1">
      <c r="A1841" s="87">
        <f>IF(biasa1[[#This Row],[JUMLAH]]&gt;0,COUNT(A$3:$A1840)+1,"")</f>
        <v>1815</v>
      </c>
      <c r="B1841" s="88" t="s">
        <v>1797</v>
      </c>
      <c r="C1841" s="87">
        <f>IF(biasa1[[#This Row],[BARU]]="",biasa1[[#This Row],[JUMLAH AWAL]],biasa1[[#This Row],[BARU]])</f>
        <v>4</v>
      </c>
      <c r="D1841" s="87" t="s">
        <v>652</v>
      </c>
      <c r="E1841" s="87">
        <v>4</v>
      </c>
      <c r="F1841" s="87"/>
      <c r="G18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1" s="90"/>
      <c r="I18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1" s="91">
        <f>LOOKUP(ROW(K1841)-ROWS($K$1:$K$3),biasa1[NO])</f>
        <v>1838</v>
      </c>
      <c r="L1841" s="77" t="str">
        <f>LOOKUP(biasa2[[#This Row],[NO]],biasa1[NO],biasa1[NAMA])</f>
        <v>PC Ret DM 6210</v>
      </c>
      <c r="M1841" s="91">
        <f>LOOKUP(biasa2[[#This Row],[NO]],biasa1[NO],biasa1[JUMLAH])</f>
        <v>1</v>
      </c>
      <c r="N1841" s="91" t="str">
        <f>LOOKUP(biasa2[[#This Row],[NO]],biasa1[NO],biasa1[SATUAN])</f>
        <v>180 pc</v>
      </c>
    </row>
    <row r="1842" spans="1:14" ht="20.100000000000001" customHeight="1">
      <c r="A1842" s="87">
        <f>IF(biasa1[[#This Row],[JUMLAH]]&gt;0,COUNT(A$3:$A1841)+1,"")</f>
        <v>1816</v>
      </c>
      <c r="B1842" s="88" t="s">
        <v>1798</v>
      </c>
      <c r="C1842" s="87">
        <f>IF(biasa1[[#This Row],[BARU]]="",biasa1[[#This Row],[JUMLAH AWAL]],biasa1[[#This Row],[BARU]])</f>
        <v>1</v>
      </c>
      <c r="D1842" s="87" t="s">
        <v>199</v>
      </c>
      <c r="E1842" s="87">
        <v>1</v>
      </c>
      <c r="F1842" s="87"/>
      <c r="G18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2" s="90"/>
      <c r="I18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2" s="91">
        <f>LOOKUP(ROW(K1842)-ROWS($K$1:$K$3),biasa1[NO])</f>
        <v>1839</v>
      </c>
      <c r="L1842" s="77" t="str">
        <f>LOOKUP(biasa2[[#This Row],[NO]],biasa1[NO],biasa1[NAMA])</f>
        <v>PC Ret Hj D 4167</v>
      </c>
      <c r="M1842" s="91">
        <f>LOOKUP(biasa2[[#This Row],[NO]],biasa1[NO],biasa1[JUMLAH])</f>
        <v>2</v>
      </c>
      <c r="N1842" s="91" t="str">
        <f>LOOKUP(biasa2[[#This Row],[NO]],biasa1[NO],biasa1[SATUAN])</f>
        <v>192 pc</v>
      </c>
    </row>
    <row r="1843" spans="1:14" ht="20.100000000000001" customHeight="1">
      <c r="A1843" s="87">
        <f>IF(biasa1[[#This Row],[JUMLAH]]&gt;0,COUNT(A$3:$A1842)+1,"")</f>
        <v>1817</v>
      </c>
      <c r="B1843" s="88" t="s">
        <v>1799</v>
      </c>
      <c r="C1843" s="87">
        <f>IF(biasa1[[#This Row],[BARU]]="",biasa1[[#This Row],[JUMLAH AWAL]],biasa1[[#This Row],[BARU]])</f>
        <v>1</v>
      </c>
      <c r="D1843" s="87" t="s">
        <v>199</v>
      </c>
      <c r="E1843" s="87">
        <v>1</v>
      </c>
      <c r="F1843" s="87"/>
      <c r="G18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3" s="90"/>
      <c r="I18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3" s="91">
        <f>LOOKUP(ROW(K1843)-ROWS($K$1:$K$3),biasa1[NO])</f>
        <v>1840</v>
      </c>
      <c r="L1843" s="77" t="str">
        <f>LOOKUP(biasa2[[#This Row],[NO]],biasa1[NO],biasa1[NAMA])</f>
        <v>PC Ret Hj D 4170</v>
      </c>
      <c r="M1843" s="91">
        <f>LOOKUP(biasa2[[#This Row],[NO]],biasa1[NO],biasa1[JUMLAH])</f>
        <v>1</v>
      </c>
      <c r="N1843" s="91">
        <f>LOOKUP(biasa2[[#This Row],[NO]],biasa1[NO],biasa1[SATUAN])</f>
        <v>0</v>
      </c>
    </row>
    <row r="1844" spans="1:14" ht="20.100000000000001" customHeight="1">
      <c r="A1844" s="87">
        <f>IF(biasa1[[#This Row],[JUMLAH]]&gt;0,COUNT(A$3:$A1843)+1,"")</f>
        <v>1818</v>
      </c>
      <c r="B1844" s="88" t="s">
        <v>1800</v>
      </c>
      <c r="C1844" s="87">
        <f>IF(biasa1[[#This Row],[BARU]]="",biasa1[[#This Row],[JUMLAH AWAL]],biasa1[[#This Row],[BARU]])</f>
        <v>2</v>
      </c>
      <c r="D1844" s="87" t="s">
        <v>172</v>
      </c>
      <c r="E1844" s="87">
        <v>2</v>
      </c>
      <c r="F1844" s="87"/>
      <c r="G18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4" s="90"/>
      <c r="I18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4" s="91">
        <f>LOOKUP(ROW(K1844)-ROWS($K$1:$K$3),biasa1[NO])</f>
        <v>1841</v>
      </c>
      <c r="L1844" s="77" t="str">
        <f>LOOKUP(biasa2[[#This Row],[NO]],biasa1[NO],biasa1[NAMA])</f>
        <v>PC Ret Hj D 4172</v>
      </c>
      <c r="M1844" s="91">
        <f>LOOKUP(biasa2[[#This Row],[NO]],biasa1[NO],biasa1[JUMLAH])</f>
        <v>2</v>
      </c>
      <c r="N1844" s="91" t="str">
        <f>LOOKUP(biasa2[[#This Row],[NO]],biasa1[NO],biasa1[SATUAN])</f>
        <v>120 pc</v>
      </c>
    </row>
    <row r="1845" spans="1:14" ht="20.100000000000001" customHeight="1">
      <c r="A1845" s="87">
        <f>IF(biasa1[[#This Row],[JUMLAH]]&gt;0,COUNT(A$3:$A1844)+1,"")</f>
        <v>1819</v>
      </c>
      <c r="B1845" s="88" t="s">
        <v>1801</v>
      </c>
      <c r="C1845" s="87">
        <f>IF(biasa1[[#This Row],[BARU]]="",biasa1[[#This Row],[JUMLAH AWAL]],biasa1[[#This Row],[BARU]])</f>
        <v>8</v>
      </c>
      <c r="D1845" s="87" t="s">
        <v>1</v>
      </c>
      <c r="E1845" s="87">
        <v>8</v>
      </c>
      <c r="F1845" s="87"/>
      <c r="G18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5" s="90"/>
      <c r="I18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5" s="91">
        <f>LOOKUP(ROW(K1845)-ROWS($K$1:$K$3),biasa1[NO])</f>
        <v>1842</v>
      </c>
      <c r="L1845" s="77" t="str">
        <f>LOOKUP(biasa2[[#This Row],[NO]],biasa1[NO],biasa1[NAMA])</f>
        <v>PC ret imitasi 385</v>
      </c>
      <c r="M1845" s="91">
        <f>LOOKUP(biasa2[[#This Row],[NO]],biasa1[NO],biasa1[JUMLAH])</f>
        <v>2</v>
      </c>
      <c r="N1845" s="91" t="str">
        <f>LOOKUP(biasa2[[#This Row],[NO]],biasa1[NO],biasa1[SATUAN])</f>
        <v>27 ls</v>
      </c>
    </row>
    <row r="1846" spans="1:14" ht="20.100000000000001" customHeight="1">
      <c r="A1846" s="87">
        <f>IF(biasa1[[#This Row],[JUMLAH]]&gt;0,COUNT(A$3:$A1845)+1,"")</f>
        <v>1820</v>
      </c>
      <c r="B1846" s="88" t="s">
        <v>1802</v>
      </c>
      <c r="C1846" s="87">
        <f>IF(biasa1[[#This Row],[BARU]]="",biasa1[[#This Row],[JUMLAH AWAL]],biasa1[[#This Row],[BARU]])</f>
        <v>2</v>
      </c>
      <c r="D1846" s="87" t="s">
        <v>172</v>
      </c>
      <c r="E1846" s="87">
        <v>2</v>
      </c>
      <c r="F1846" s="87"/>
      <c r="G18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6" s="90"/>
      <c r="I18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6" s="91">
        <f>LOOKUP(ROW(K1846)-ROWS($K$1:$K$3),biasa1[NO])</f>
        <v>1843</v>
      </c>
      <c r="L1846" s="77" t="str">
        <f>LOOKUP(biasa2[[#This Row],[NO]],biasa1[NO],biasa1[NAMA])</f>
        <v>PC Ret Imitasi Disney Mbl/ Ben-10/ Boneka/ Naruto/ Brb/ Strobery/ Spider</v>
      </c>
      <c r="M1846" s="91">
        <f>LOOKUP(biasa2[[#This Row],[NO]],biasa1[NO],biasa1[JUMLAH])</f>
        <v>10</v>
      </c>
      <c r="N1846" s="91" t="str">
        <f>LOOKUP(biasa2[[#This Row],[NO]],biasa1[NO],biasa1[SATUAN])</f>
        <v>60 ls</v>
      </c>
    </row>
    <row r="1847" spans="1:14" ht="20.100000000000001" customHeight="1">
      <c r="A1847" s="87">
        <f>IF(biasa1[[#This Row],[JUMLAH]]&gt;0,COUNT(A$3:$A1846)+1,"")</f>
        <v>1821</v>
      </c>
      <c r="B1847" s="88" t="s">
        <v>1803</v>
      </c>
      <c r="C1847" s="87">
        <f>IF(biasa1[[#This Row],[BARU]]="",biasa1[[#This Row],[JUMLAH AWAL]],biasa1[[#This Row],[BARU]])</f>
        <v>2</v>
      </c>
      <c r="D1847" s="87" t="s">
        <v>621</v>
      </c>
      <c r="E1847" s="87">
        <v>2</v>
      </c>
      <c r="F1847" s="87"/>
      <c r="G18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7" s="90"/>
      <c r="I18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7" s="91">
        <f>LOOKUP(ROW(K1847)-ROWS($K$1:$K$3),biasa1[NO])</f>
        <v>1844</v>
      </c>
      <c r="L1847" s="77" t="str">
        <f>LOOKUP(biasa2[[#This Row],[NO]],biasa1[NO],biasa1[NAMA])</f>
        <v>PC Ret JX-5626 MM</v>
      </c>
      <c r="M1847" s="91">
        <f>LOOKUP(biasa2[[#This Row],[NO]],biasa1[NO],biasa1[JUMLAH])</f>
        <v>4</v>
      </c>
      <c r="N1847" s="91" t="str">
        <f>LOOKUP(biasa2[[#This Row],[NO]],biasa1[NO],biasa1[SATUAN])</f>
        <v>360 pc</v>
      </c>
    </row>
    <row r="1848" spans="1:14" ht="20.100000000000001" customHeight="1">
      <c r="A1848" s="87">
        <f>IF(biasa1[[#This Row],[JUMLAH]]&gt;0,COUNT(A$3:$A1847)+1,"")</f>
        <v>1822</v>
      </c>
      <c r="B1848" s="88" t="s">
        <v>1804</v>
      </c>
      <c r="C1848" s="87">
        <f>IF(biasa1[[#This Row],[BARU]]="",biasa1[[#This Row],[JUMLAH AWAL]],biasa1[[#This Row],[BARU]])</f>
        <v>3</v>
      </c>
      <c r="D1848" s="87">
        <v>198</v>
      </c>
      <c r="E1848" s="87">
        <v>3</v>
      </c>
      <c r="F1848" s="87"/>
      <c r="G18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8" s="90"/>
      <c r="I18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8" s="91">
        <f>LOOKUP(ROW(K1848)-ROWS($K$1:$K$3),biasa1[NO])</f>
        <v>1845</v>
      </c>
      <c r="L1848" s="77" t="str">
        <f>LOOKUP(biasa2[[#This Row],[NO]],biasa1[NO],biasa1[NAMA])</f>
        <v>PC Ret JX-93007</v>
      </c>
      <c r="M1848" s="91">
        <f>LOOKUP(biasa2[[#This Row],[NO]],biasa1[NO],biasa1[JUMLAH])</f>
        <v>1</v>
      </c>
      <c r="N1848" s="91" t="str">
        <f>LOOKUP(biasa2[[#This Row],[NO]],biasa1[NO],biasa1[SATUAN])</f>
        <v>144 pc</v>
      </c>
    </row>
    <row r="1849" spans="1:14" ht="20.100000000000001" customHeight="1">
      <c r="A1849" s="87">
        <f>IF(biasa1[[#This Row],[JUMLAH]]&gt;0,COUNT(A$3:$A1848)+1,"")</f>
        <v>1823</v>
      </c>
      <c r="B1849" s="88" t="s">
        <v>1805</v>
      </c>
      <c r="C1849" s="87">
        <f>IF(biasa1[[#This Row],[BARU]]="",biasa1[[#This Row],[JUMLAH AWAL]],biasa1[[#This Row],[BARU]])</f>
        <v>1</v>
      </c>
      <c r="D1849" s="87" t="s">
        <v>621</v>
      </c>
      <c r="E1849" s="87">
        <v>1</v>
      </c>
      <c r="F1849" s="87"/>
      <c r="G18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9" s="90"/>
      <c r="I18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9" s="91">
        <f>LOOKUP(ROW(K1849)-ROWS($K$1:$K$3),biasa1[NO])</f>
        <v>1846</v>
      </c>
      <c r="L1849" s="77" t="str">
        <f>LOOKUP(biasa2[[#This Row],[NO]],biasa1[NO],biasa1[NAMA])</f>
        <v>PC Ret Kain 1245 FR(13)/ 3175(1)</v>
      </c>
      <c r="M1849" s="91">
        <f>LOOKUP(biasa2[[#This Row],[NO]],biasa1[NO],biasa1[JUMLAH])</f>
        <v>14</v>
      </c>
      <c r="N1849" s="91" t="str">
        <f>LOOKUP(biasa2[[#This Row],[NO]],biasa1[NO],biasa1[SATUAN])</f>
        <v>160 pc</v>
      </c>
    </row>
    <row r="1850" spans="1:14" ht="20.100000000000001" customHeight="1">
      <c r="A1850" s="87">
        <f>IF(biasa1[[#This Row],[JUMLAH]]&gt;0,COUNT(A$3:$A1849)+1,"")</f>
        <v>1824</v>
      </c>
      <c r="B1850" s="88" t="s">
        <v>1806</v>
      </c>
      <c r="C1850" s="87">
        <f>IF(biasa1[[#This Row],[BARU]]="",biasa1[[#This Row],[JUMLAH AWAL]],biasa1[[#This Row],[BARU]])</f>
        <v>1</v>
      </c>
      <c r="D1850" s="87" t="s">
        <v>621</v>
      </c>
      <c r="E1850" s="87">
        <v>1</v>
      </c>
      <c r="F1850" s="87"/>
      <c r="G18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0" s="90"/>
      <c r="I18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0" s="91">
        <f>LOOKUP(ROW(K1850)-ROWS($K$1:$K$3),biasa1[NO])</f>
        <v>1847</v>
      </c>
      <c r="L1850" s="77" t="str">
        <f>LOOKUP(biasa2[[#This Row],[NO]],biasa1[NO],biasa1[NAMA])</f>
        <v>PC Ret Kain XD 3308 FR</v>
      </c>
      <c r="M1850" s="91">
        <f>LOOKUP(biasa2[[#This Row],[NO]],biasa1[NO],biasa1[JUMLAH])</f>
        <v>13</v>
      </c>
      <c r="N1850" s="91" t="str">
        <f>LOOKUP(biasa2[[#This Row],[NO]],biasa1[NO],biasa1[SATUAN])</f>
        <v>160 pc</v>
      </c>
    </row>
    <row r="1851" spans="1:14" ht="20.100000000000001" customHeight="1">
      <c r="A1851" s="87">
        <f>IF(biasa1[[#This Row],[JUMLAH]]&gt;0,COUNT(A$3:$A1850)+1,"")</f>
        <v>1825</v>
      </c>
      <c r="B1851" s="88" t="s">
        <v>1807</v>
      </c>
      <c r="C1851" s="87">
        <f>IF(biasa1[[#This Row],[BARU]]="",biasa1[[#This Row],[JUMLAH AWAL]],biasa1[[#This Row],[BARU]])</f>
        <v>1</v>
      </c>
      <c r="D1851" s="87" t="s">
        <v>621</v>
      </c>
      <c r="E1851" s="87">
        <v>1</v>
      </c>
      <c r="F1851" s="87"/>
      <c r="G18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1" s="90"/>
      <c r="I18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1" s="91">
        <f>LOOKUP(ROW(K1851)-ROWS($K$1:$K$3),biasa1[NO])</f>
        <v>1848</v>
      </c>
      <c r="L1851" s="77" t="str">
        <f>LOOKUP(biasa2[[#This Row],[NO]],biasa1[NO],biasa1[NAMA])</f>
        <v>PC Ret Ky 1114</v>
      </c>
      <c r="M1851" s="91">
        <f>LOOKUP(biasa2[[#This Row],[NO]],biasa1[NO],biasa1[JUMLAH])</f>
        <v>9</v>
      </c>
      <c r="N1851" s="91" t="str">
        <f>LOOKUP(biasa2[[#This Row],[NO]],biasa1[NO],biasa1[SATUAN])</f>
        <v>144 pc</v>
      </c>
    </row>
    <row r="1852" spans="1:14" ht="20.100000000000001" customHeight="1">
      <c r="A1852" s="87">
        <f>IF(biasa1[[#This Row],[JUMLAH]]&gt;0,COUNT(A$3:$A1851)+1,"")</f>
        <v>1826</v>
      </c>
      <c r="B1852" s="88" t="s">
        <v>1808</v>
      </c>
      <c r="C1852" s="87">
        <f>IF(biasa1[[#This Row],[BARU]]="",biasa1[[#This Row],[JUMLAH AWAL]],biasa1[[#This Row],[BARU]])</f>
        <v>1</v>
      </c>
      <c r="D1852" s="87" t="s">
        <v>673</v>
      </c>
      <c r="E1852" s="87">
        <v>1</v>
      </c>
      <c r="F1852" s="87"/>
      <c r="G18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2" s="90"/>
      <c r="I18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2" s="91">
        <f>LOOKUP(ROW(K1852)-ROWS($K$1:$K$3),biasa1[NO])</f>
        <v>1849</v>
      </c>
      <c r="L1852" s="77" t="str">
        <f>LOOKUP(biasa2[[#This Row],[NO]],biasa1[NO],biasa1[NAMA])</f>
        <v>PC Ret Ky 1123</v>
      </c>
      <c r="M1852" s="91">
        <f>LOOKUP(biasa2[[#This Row],[NO]],biasa1[NO],biasa1[JUMLAH])</f>
        <v>9</v>
      </c>
      <c r="N1852" s="91" t="str">
        <f>LOOKUP(biasa2[[#This Row],[NO]],biasa1[NO],biasa1[SATUAN])</f>
        <v>144 pc</v>
      </c>
    </row>
    <row r="1853" spans="1:14" ht="20.100000000000001" customHeight="1">
      <c r="A1853" s="87">
        <f>IF(biasa1[[#This Row],[JUMLAH]]&gt;0,COUNT(A$3:$A1852)+1,"")</f>
        <v>1827</v>
      </c>
      <c r="B1853" s="88" t="s">
        <v>1809</v>
      </c>
      <c r="C1853" s="87">
        <f>IF(biasa1[[#This Row],[BARU]]="",biasa1[[#This Row],[JUMLAH AWAL]],biasa1[[#This Row],[BARU]])</f>
        <v>1</v>
      </c>
      <c r="D1853" s="87" t="s">
        <v>673</v>
      </c>
      <c r="E1853" s="87">
        <v>1</v>
      </c>
      <c r="F1853" s="87"/>
      <c r="G18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3" s="90"/>
      <c r="I18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3" s="91">
        <f>LOOKUP(ROW(K1853)-ROWS($K$1:$K$3),biasa1[NO])</f>
        <v>1850</v>
      </c>
      <c r="L1853" s="77" t="str">
        <f>LOOKUP(biasa2[[#This Row],[NO]],biasa1[NO],biasa1[NAMA])</f>
        <v>PC Ret Ky 1186(3)/ 1203(5)</v>
      </c>
      <c r="M1853" s="91">
        <f>LOOKUP(biasa2[[#This Row],[NO]],biasa1[NO],biasa1[JUMLAH])</f>
        <v>8</v>
      </c>
      <c r="N1853" s="91" t="str">
        <f>LOOKUP(biasa2[[#This Row],[NO]],biasa1[NO],biasa1[SATUAN])</f>
        <v>144 pc</v>
      </c>
    </row>
    <row r="1854" spans="1:14" ht="20.100000000000001" customHeight="1">
      <c r="A1854" s="87">
        <f>IF(biasa1[[#This Row],[JUMLAH]]&gt;0,COUNT(A$3:$A1853)+1,"")</f>
        <v>1828</v>
      </c>
      <c r="B1854" s="88" t="s">
        <v>1810</v>
      </c>
      <c r="C1854" s="87">
        <f>IF(biasa1[[#This Row],[BARU]]="",biasa1[[#This Row],[JUMLAH AWAL]],biasa1[[#This Row],[BARU]])</f>
        <v>8</v>
      </c>
      <c r="D1854" s="87" t="s">
        <v>1</v>
      </c>
      <c r="E1854" s="87">
        <v>8</v>
      </c>
      <c r="F1854" s="87"/>
      <c r="G18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4" s="90"/>
      <c r="I18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4" s="91">
        <f>LOOKUP(ROW(K1854)-ROWS($K$1:$K$3),biasa1[NO])</f>
        <v>1851</v>
      </c>
      <c r="L1854" s="77" t="str">
        <f>LOOKUP(biasa2[[#This Row],[NO]],biasa1[NO],biasa1[NAMA])</f>
        <v>PC Ret Ky 1192</v>
      </c>
      <c r="M1854" s="91">
        <f>LOOKUP(biasa2[[#This Row],[NO]],biasa1[NO],biasa1[JUMLAH])</f>
        <v>4</v>
      </c>
      <c r="N1854" s="91" t="str">
        <f>LOOKUP(biasa2[[#This Row],[NO]],biasa1[NO],biasa1[SATUAN])</f>
        <v>144 pc</v>
      </c>
    </row>
    <row r="1855" spans="1:14" ht="20.100000000000001" customHeight="1">
      <c r="A1855" s="87">
        <f>IF(biasa1[[#This Row],[JUMLAH]]&gt;0,COUNT(A$3:$A1854)+1,"")</f>
        <v>1829</v>
      </c>
      <c r="B1855" s="88" t="s">
        <v>1811</v>
      </c>
      <c r="C1855" s="87">
        <f>IF(biasa1[[#This Row],[BARU]]="",biasa1[[#This Row],[JUMLAH AWAL]],biasa1[[#This Row],[BARU]])</f>
        <v>17</v>
      </c>
      <c r="D1855" s="87" t="s">
        <v>1</v>
      </c>
      <c r="E1855" s="87">
        <v>17</v>
      </c>
      <c r="F1855" s="87"/>
      <c r="G18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5" s="90"/>
      <c r="I18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5" s="91">
        <f>LOOKUP(ROW(K1855)-ROWS($K$1:$K$3),biasa1[NO])</f>
        <v>1852</v>
      </c>
      <c r="L1855" s="77" t="str">
        <f>LOOKUP(biasa2[[#This Row],[NO]],biasa1[NO],biasa1[NAMA])</f>
        <v>PC Ret Ky 1194</v>
      </c>
      <c r="M1855" s="91">
        <f>LOOKUP(biasa2[[#This Row],[NO]],biasa1[NO],biasa1[JUMLAH])</f>
        <v>8</v>
      </c>
      <c r="N1855" s="91" t="str">
        <f>LOOKUP(biasa2[[#This Row],[NO]],biasa1[NO],biasa1[SATUAN])</f>
        <v>144 pc</v>
      </c>
    </row>
    <row r="1856" spans="1:14" ht="20.100000000000001" customHeight="1">
      <c r="A1856" s="87">
        <f>IF(biasa1[[#This Row],[JUMLAH]]&gt;0,COUNT(A$3:$A1855)+1,"")</f>
        <v>1830</v>
      </c>
      <c r="B1856" s="88" t="s">
        <v>1812</v>
      </c>
      <c r="C1856" s="87">
        <f>IF(biasa1[[#This Row],[BARU]]="",biasa1[[#This Row],[JUMLAH AWAL]],biasa1[[#This Row],[BARU]])</f>
        <v>4</v>
      </c>
      <c r="D1856" s="87" t="s">
        <v>1</v>
      </c>
      <c r="E1856" s="87">
        <v>4</v>
      </c>
      <c r="F1856" s="87"/>
      <c r="G18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6" s="90"/>
      <c r="I18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6" s="91">
        <f>LOOKUP(ROW(K1856)-ROWS($K$1:$K$3),biasa1[NO])</f>
        <v>1853</v>
      </c>
      <c r="L1856" s="77" t="str">
        <f>LOOKUP(biasa2[[#This Row],[NO]],biasa1[NO],biasa1[NAMA])</f>
        <v>PC Ret Ky 1196(19)</v>
      </c>
      <c r="M1856" s="91">
        <f>LOOKUP(biasa2[[#This Row],[NO]],biasa1[NO],biasa1[JUMLAH])</f>
        <v>19</v>
      </c>
      <c r="N1856" s="91" t="str">
        <f>LOOKUP(biasa2[[#This Row],[NO]],biasa1[NO],biasa1[SATUAN])</f>
        <v>144 pc</v>
      </c>
    </row>
    <row r="1857" spans="1:14" ht="20.100000000000001" customHeight="1">
      <c r="A1857" s="87">
        <f>IF(biasa1[[#This Row],[JUMLAH]]&gt;0,COUNT(A$3:$A1856)+1,"")</f>
        <v>1831</v>
      </c>
      <c r="B1857" s="88" t="s">
        <v>1813</v>
      </c>
      <c r="C1857" s="87">
        <f>IF(biasa1[[#This Row],[BARU]]="",biasa1[[#This Row],[JUMLAH AWAL]],biasa1[[#This Row],[BARU]])</f>
        <v>1</v>
      </c>
      <c r="D1857" s="87" t="s">
        <v>659</v>
      </c>
      <c r="E1857" s="87">
        <v>1</v>
      </c>
      <c r="F1857" s="87"/>
      <c r="G18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7" s="90"/>
      <c r="I18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7" s="91">
        <f>LOOKUP(ROW(K1857)-ROWS($K$1:$K$3),biasa1[NO])</f>
        <v>1854</v>
      </c>
      <c r="L1857" s="77" t="str">
        <f>LOOKUP(biasa2[[#This Row],[NO]],biasa1[NO],biasa1[NAMA])</f>
        <v>PC Ret Ky 1202(6)/ 6158(1)</v>
      </c>
      <c r="M1857" s="91">
        <f>LOOKUP(biasa2[[#This Row],[NO]],biasa1[NO],biasa1[JUMLAH])</f>
        <v>7</v>
      </c>
      <c r="N1857" s="91" t="str">
        <f>LOOKUP(biasa2[[#This Row],[NO]],biasa1[NO],biasa1[SATUAN])</f>
        <v>144 pc</v>
      </c>
    </row>
    <row r="1858" spans="1:14" ht="20.100000000000001" customHeight="1">
      <c r="A1858" s="87">
        <f>IF(biasa1[[#This Row],[JUMLAH]]&gt;0,COUNT(A$3:$A1857)+1,"")</f>
        <v>1832</v>
      </c>
      <c r="B1858" s="88" t="s">
        <v>1814</v>
      </c>
      <c r="C1858" s="87">
        <f>IF(biasa1[[#This Row],[BARU]]="",biasa1[[#This Row],[JUMLAH AWAL]],biasa1[[#This Row],[BARU]])</f>
        <v>6</v>
      </c>
      <c r="D1858" s="87" t="s">
        <v>1</v>
      </c>
      <c r="E1858" s="87">
        <v>6</v>
      </c>
      <c r="F1858" s="87"/>
      <c r="G18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8" s="90"/>
      <c r="I18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8" s="91">
        <f>LOOKUP(ROW(K1858)-ROWS($K$1:$K$3),biasa1[NO])</f>
        <v>1855</v>
      </c>
      <c r="L1858" s="77" t="str">
        <f>LOOKUP(biasa2[[#This Row],[NO]],biasa1[NO],biasa1[NAMA])</f>
        <v>PC Ret Ky 6159</v>
      </c>
      <c r="M1858" s="91">
        <f>LOOKUP(biasa2[[#This Row],[NO]],biasa1[NO],biasa1[JUMLAH])</f>
        <v>9</v>
      </c>
      <c r="N1858" s="91" t="str">
        <f>LOOKUP(biasa2[[#This Row],[NO]],biasa1[NO],biasa1[SATUAN])</f>
        <v>144 pc</v>
      </c>
    </row>
    <row r="1859" spans="1:14" ht="20.100000000000001" customHeight="1">
      <c r="A1859" s="87">
        <f>IF(biasa1[[#This Row],[JUMLAH]]&gt;0,COUNT(A$3:$A1858)+1,"")</f>
        <v>1833</v>
      </c>
      <c r="B1859" s="88" t="s">
        <v>1815</v>
      </c>
      <c r="C1859" s="87">
        <f>IF(biasa1[[#This Row],[BARU]]="",biasa1[[#This Row],[JUMLAH AWAL]],biasa1[[#This Row],[BARU]])</f>
        <v>1</v>
      </c>
      <c r="D1859" s="87" t="s">
        <v>139</v>
      </c>
      <c r="E1859" s="87">
        <v>1</v>
      </c>
      <c r="F1859" s="87"/>
      <c r="G18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9" s="90"/>
      <c r="I18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9" s="91">
        <f>LOOKUP(ROW(K1859)-ROWS($K$1:$K$3),biasa1[NO])</f>
        <v>1856</v>
      </c>
      <c r="L1859" s="77" t="str">
        <f>LOOKUP(biasa2[[#This Row],[NO]],biasa1[NO],biasa1[NAMA])</f>
        <v>PC Ret Ky 6173</v>
      </c>
      <c r="M1859" s="91">
        <f>LOOKUP(biasa2[[#This Row],[NO]],biasa1[NO],biasa1[JUMLAH])</f>
        <v>9</v>
      </c>
      <c r="N1859" s="91" t="str">
        <f>LOOKUP(biasa2[[#This Row],[NO]],biasa1[NO],biasa1[SATUAN])</f>
        <v>144 pc</v>
      </c>
    </row>
    <row r="1860" spans="1:14" ht="20.100000000000001" customHeight="1">
      <c r="A1860" s="87">
        <f>IF(biasa1[[#This Row],[JUMLAH]]&gt;0,COUNT(A$3:$A1859)+1,"")</f>
        <v>1834</v>
      </c>
      <c r="B1860" s="88" t="s">
        <v>1816</v>
      </c>
      <c r="C1860" s="87">
        <f>IF(biasa1[[#This Row],[BARU]]="",biasa1[[#This Row],[JUMLAH AWAL]],biasa1[[#This Row],[BARU]])</f>
        <v>1</v>
      </c>
      <c r="D1860" s="87" t="s">
        <v>139</v>
      </c>
      <c r="E1860" s="87">
        <v>1</v>
      </c>
      <c r="F1860" s="87"/>
      <c r="G18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0" s="90"/>
      <c r="I18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0" s="91">
        <f>LOOKUP(ROW(K1860)-ROWS($K$1:$K$3),biasa1[NO])</f>
        <v>1857</v>
      </c>
      <c r="L1860" s="77" t="str">
        <f>LOOKUP(biasa2[[#This Row],[NO]],biasa1[NO],biasa1[NAMA])</f>
        <v>PC Ret Ky 6186</v>
      </c>
      <c r="M1860" s="91">
        <f>LOOKUP(biasa2[[#This Row],[NO]],biasa1[NO],biasa1[JUMLAH])</f>
        <v>5</v>
      </c>
      <c r="N1860" s="91" t="str">
        <f>LOOKUP(biasa2[[#This Row],[NO]],biasa1[NO],biasa1[SATUAN])</f>
        <v>144 pc</v>
      </c>
    </row>
    <row r="1861" spans="1:14" ht="20.100000000000001" customHeight="1">
      <c r="A1861" s="87">
        <f>IF(biasa1[[#This Row],[JUMLAH]]&gt;0,COUNT(A$3:$A1860)+1,"")</f>
        <v>1835</v>
      </c>
      <c r="B1861" s="88" t="s">
        <v>1817</v>
      </c>
      <c r="C1861" s="87">
        <f>IF(biasa1[[#This Row],[BARU]]="",biasa1[[#This Row],[JUMLAH AWAL]],biasa1[[#This Row],[BARU]])</f>
        <v>3</v>
      </c>
      <c r="D1861" s="87" t="s">
        <v>664</v>
      </c>
      <c r="E1861" s="87">
        <v>3</v>
      </c>
      <c r="F1861" s="87"/>
      <c r="G18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1" s="90"/>
      <c r="I18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1" s="91">
        <f>LOOKUP(ROW(K1861)-ROWS($K$1:$K$3),biasa1[NO])</f>
        <v>1858</v>
      </c>
      <c r="L1861" s="77" t="str">
        <f>LOOKUP(biasa2[[#This Row],[NO]],biasa1[NO],biasa1[NAMA])</f>
        <v>PC Ret Ky 6197</v>
      </c>
      <c r="M1861" s="91">
        <f>LOOKUP(biasa2[[#This Row],[NO]],biasa1[NO],biasa1[JUMLAH])</f>
        <v>14</v>
      </c>
      <c r="N1861" s="91" t="str">
        <f>LOOKUP(biasa2[[#This Row],[NO]],biasa1[NO],biasa1[SATUAN])</f>
        <v>144 pc</v>
      </c>
    </row>
    <row r="1862" spans="1:14" ht="20.100000000000001" customHeight="1">
      <c r="A1862" s="87">
        <f>IF(biasa1[[#This Row],[JUMLAH]]&gt;0,COUNT(A$3:$A1861)+1,"")</f>
        <v>1836</v>
      </c>
      <c r="B1862" s="88" t="s">
        <v>1817</v>
      </c>
      <c r="C1862" s="87">
        <f>IF(biasa1[[#This Row],[BARU]]="",biasa1[[#This Row],[JUMLAH AWAL]],biasa1[[#This Row],[BARU]])</f>
        <v>3</v>
      </c>
      <c r="D1862" s="87" t="s">
        <v>1</v>
      </c>
      <c r="E1862" s="87">
        <v>3</v>
      </c>
      <c r="F1862" s="87"/>
      <c r="G18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2" s="90"/>
      <c r="I18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2" s="91">
        <f>LOOKUP(ROW(K1862)-ROWS($K$1:$K$3),biasa1[NO])</f>
        <v>1859</v>
      </c>
      <c r="L1862" s="77" t="str">
        <f>LOOKUP(biasa2[[#This Row],[NO]],biasa1[NO],biasa1[NAMA])</f>
        <v>PC Ret Ky 6203(5)/ 6214(2)</v>
      </c>
      <c r="M1862" s="91">
        <f>LOOKUP(biasa2[[#This Row],[NO]],biasa1[NO],biasa1[JUMLAH])</f>
        <v>7</v>
      </c>
      <c r="N1862" s="91" t="str">
        <f>LOOKUP(biasa2[[#This Row],[NO]],biasa1[NO],biasa1[SATUAN])</f>
        <v>144 pc</v>
      </c>
    </row>
    <row r="1863" spans="1:14" ht="20.100000000000001" customHeight="1">
      <c r="A1863" s="87">
        <f>IF(biasa1[[#This Row],[JUMLAH]]&gt;0,COUNT(A$3:$A1862)+1,"")</f>
        <v>1837</v>
      </c>
      <c r="B1863" s="88" t="s">
        <v>1818</v>
      </c>
      <c r="C1863" s="87">
        <f>IF(biasa1[[#This Row],[BARU]]="",biasa1[[#This Row],[JUMLAH AWAL]],biasa1[[#This Row],[BARU]])</f>
        <v>1</v>
      </c>
      <c r="D1863" s="87" t="s">
        <v>1819</v>
      </c>
      <c r="E1863" s="87">
        <v>1</v>
      </c>
      <c r="F1863" s="87"/>
      <c r="G18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3" s="90"/>
      <c r="I18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3" s="91">
        <f>LOOKUP(ROW(K1863)-ROWS($K$1:$K$3),biasa1[NO])</f>
        <v>1860</v>
      </c>
      <c r="L1863" s="77" t="str">
        <f>LOOKUP(biasa2[[#This Row],[NO]],biasa1[NO],biasa1[NAMA])</f>
        <v>PC Ret Ky A 2009</v>
      </c>
      <c r="M1863" s="91">
        <f>LOOKUP(biasa2[[#This Row],[NO]],biasa1[NO],biasa1[JUMLAH])</f>
        <v>3</v>
      </c>
      <c r="N1863" s="91" t="str">
        <f>LOOKUP(biasa2[[#This Row],[NO]],biasa1[NO],biasa1[SATUAN])</f>
        <v>144 pc</v>
      </c>
    </row>
    <row r="1864" spans="1:14" ht="20.100000000000001" customHeight="1">
      <c r="A1864" s="87">
        <f>IF(biasa1[[#This Row],[JUMLAH]]&gt;0,COUNT(A$3:$A1863)+1,"")</f>
        <v>1838</v>
      </c>
      <c r="B1864" s="88" t="s">
        <v>1820</v>
      </c>
      <c r="C1864" s="87">
        <f>IF(biasa1[[#This Row],[BARU]]="",biasa1[[#This Row],[JUMLAH AWAL]],biasa1[[#This Row],[BARU]])</f>
        <v>1</v>
      </c>
      <c r="D1864" s="87" t="s">
        <v>190</v>
      </c>
      <c r="E1864" s="87">
        <v>1</v>
      </c>
      <c r="F1864" s="87"/>
      <c r="G18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4" s="90"/>
      <c r="I18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4" s="91">
        <f>LOOKUP(ROW(K1864)-ROWS($K$1:$K$3),biasa1[NO])</f>
        <v>1861</v>
      </c>
      <c r="L1864" s="77" t="str">
        <f>LOOKUP(biasa2[[#This Row],[NO]],biasa1[NO],biasa1[NAMA])</f>
        <v>PC Ret Ky A 2029(4)/ 6201(4)</v>
      </c>
      <c r="M1864" s="91">
        <f>LOOKUP(biasa2[[#This Row],[NO]],biasa1[NO],biasa1[JUMLAH])</f>
        <v>8</v>
      </c>
      <c r="N1864" s="91" t="str">
        <f>LOOKUP(biasa2[[#This Row],[NO]],biasa1[NO],biasa1[SATUAN])</f>
        <v>144 pc</v>
      </c>
    </row>
    <row r="1865" spans="1:14" ht="20.100000000000001" customHeight="1">
      <c r="A1865" s="87">
        <f>IF(biasa1[[#This Row],[JUMLAH]]&gt;0,COUNT(A$3:$A1864)+1,"")</f>
        <v>1839</v>
      </c>
      <c r="B1865" s="88" t="s">
        <v>1821</v>
      </c>
      <c r="C1865" s="87">
        <f>IF(biasa1[[#This Row],[BARU]]="",biasa1[[#This Row],[JUMLAH AWAL]],biasa1[[#This Row],[BARU]])</f>
        <v>2</v>
      </c>
      <c r="D1865" s="87" t="s">
        <v>624</v>
      </c>
      <c r="E1865" s="87">
        <v>2</v>
      </c>
      <c r="F1865" s="87"/>
      <c r="G18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5" s="90"/>
      <c r="I18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5" s="91">
        <f>LOOKUP(ROW(K1865)-ROWS($K$1:$K$3),biasa1[NO])</f>
        <v>1862</v>
      </c>
      <c r="L1865" s="77" t="str">
        <f>LOOKUP(biasa2[[#This Row],[NO]],biasa1[NO],biasa1[NAMA])</f>
        <v>PC Ret oval 2 Bunga</v>
      </c>
      <c r="M1865" s="91">
        <f>LOOKUP(biasa2[[#This Row],[NO]],biasa1[NO],biasa1[JUMLAH])</f>
        <v>2</v>
      </c>
      <c r="N1865" s="91" t="str">
        <f>LOOKUP(biasa2[[#This Row],[NO]],biasa1[NO],biasa1[SATUAN])</f>
        <v>40 ls</v>
      </c>
    </row>
    <row r="1866" spans="1:14" ht="20.100000000000001" customHeight="1">
      <c r="A1866" s="87">
        <f>IF(biasa1[[#This Row],[JUMLAH]]&gt;0,COUNT(A$3:$A1865)+1,"")</f>
        <v>1840</v>
      </c>
      <c r="B1866" s="88" t="s">
        <v>1822</v>
      </c>
      <c r="C1866" s="87">
        <f>IF(biasa1[[#This Row],[BARU]]="",biasa1[[#This Row],[JUMLAH AWAL]],biasa1[[#This Row],[BARU]])</f>
        <v>1</v>
      </c>
      <c r="D1866" s="87"/>
      <c r="E1866" s="87">
        <v>1</v>
      </c>
      <c r="F1866" s="87"/>
      <c r="G18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6" s="90"/>
      <c r="I18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6" s="91">
        <f>LOOKUP(ROW(K1866)-ROWS($K$1:$K$3),biasa1[NO])</f>
        <v>1863</v>
      </c>
      <c r="L1866" s="77" t="str">
        <f>LOOKUP(biasa2[[#This Row],[NO]],biasa1[NO],biasa1[NAMA])</f>
        <v>PC Ret SF 1508 pita (30)</v>
      </c>
      <c r="M1866" s="91">
        <f>LOOKUP(biasa2[[#This Row],[NO]],biasa1[NO],biasa1[JUMLAH])</f>
        <v>3</v>
      </c>
      <c r="N1866" s="91" t="str">
        <f>LOOKUP(biasa2[[#This Row],[NO]],biasa1[NO],biasa1[SATUAN])</f>
        <v>270 pc</v>
      </c>
    </row>
    <row r="1867" spans="1:14" ht="20.100000000000001" customHeight="1">
      <c r="A1867" s="87">
        <f>IF(biasa1[[#This Row],[JUMLAH]]&gt;0,COUNT(A$3:$A1866)+1,"")</f>
        <v>1841</v>
      </c>
      <c r="B1867" s="88" t="s">
        <v>1823</v>
      </c>
      <c r="C1867" s="87">
        <f>IF(biasa1[[#This Row],[BARU]]="",biasa1[[#This Row],[JUMLAH AWAL]],biasa1[[#This Row],[BARU]])</f>
        <v>2</v>
      </c>
      <c r="D1867" s="87" t="s">
        <v>188</v>
      </c>
      <c r="E1867" s="87">
        <v>2</v>
      </c>
      <c r="F1867" s="87"/>
      <c r="G18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7" s="90"/>
      <c r="I18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7" s="91">
        <f>LOOKUP(ROW(K1867)-ROWS($K$1:$K$3),biasa1[NO])</f>
        <v>1864</v>
      </c>
      <c r="L1867" s="77" t="str">
        <f>LOOKUP(biasa2[[#This Row],[NO]],biasa1[NO],biasa1[NAMA])</f>
        <v>PC Ret SF 54 77</v>
      </c>
      <c r="M1867" s="91">
        <f>LOOKUP(biasa2[[#This Row],[NO]],biasa1[NO],biasa1[JUMLAH])</f>
        <v>14</v>
      </c>
      <c r="N1867" s="91" t="str">
        <f>LOOKUP(biasa2[[#This Row],[NO]],biasa1[NO],biasa1[SATUAN])</f>
        <v>100 ls</v>
      </c>
    </row>
    <row r="1868" spans="1:14" ht="20.100000000000001" customHeight="1">
      <c r="A1868" s="87">
        <f>IF(biasa1[[#This Row],[JUMLAH]]&gt;0,COUNT(A$3:$A1867)+1,"")</f>
        <v>1842</v>
      </c>
      <c r="B1868" s="88" t="s">
        <v>1824</v>
      </c>
      <c r="C1868" s="87">
        <f>IF(biasa1[[#This Row],[BARU]]="",biasa1[[#This Row],[JUMLAH AWAL]],biasa1[[#This Row],[BARU]])</f>
        <v>2</v>
      </c>
      <c r="D1868" s="87" t="s">
        <v>1795</v>
      </c>
      <c r="E1868" s="87">
        <v>2</v>
      </c>
      <c r="F1868" s="87"/>
      <c r="G18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8" s="90"/>
      <c r="I18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8" s="91">
        <f>LOOKUP(ROW(K1868)-ROWS($K$1:$K$3),biasa1[NO])</f>
        <v>1865</v>
      </c>
      <c r="L1868" s="77" t="str">
        <f>LOOKUP(biasa2[[#This Row],[NO]],biasa1[NO],biasa1[NAMA])</f>
        <v>PC Ret SGp 2</v>
      </c>
      <c r="M1868" s="91">
        <f>LOOKUP(biasa2[[#This Row],[NO]],biasa1[NO],biasa1[JUMLAH])</f>
        <v>2</v>
      </c>
      <c r="N1868" s="91" t="str">
        <f>LOOKUP(biasa2[[#This Row],[NO]],biasa1[NO],biasa1[SATUAN])</f>
        <v>50 ls</v>
      </c>
    </row>
    <row r="1869" spans="1:14" ht="20.100000000000001" customHeight="1">
      <c r="A1869" s="87">
        <f>IF(biasa1[[#This Row],[JUMLAH]]&gt;0,COUNT(A$3:$A1868)+1,"")</f>
        <v>1843</v>
      </c>
      <c r="B1869" s="88" t="s">
        <v>1825</v>
      </c>
      <c r="C1869" s="87">
        <f>IF(biasa1[[#This Row],[BARU]]="",biasa1[[#This Row],[JUMLAH AWAL]],biasa1[[#This Row],[BARU]])</f>
        <v>10</v>
      </c>
      <c r="D1869" s="87" t="s">
        <v>40</v>
      </c>
      <c r="E1869" s="87">
        <v>10</v>
      </c>
      <c r="F1869" s="87"/>
      <c r="G18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9" s="90"/>
      <c r="I18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9" s="91">
        <f>LOOKUP(ROW(K1869)-ROWS($K$1:$K$3),biasa1[NO])</f>
        <v>1866</v>
      </c>
      <c r="L1869" s="77" t="str">
        <f>LOOKUP(biasa2[[#This Row],[NO]],biasa1[NO],biasa1[NAMA])</f>
        <v>PC Ret SH 7256/ jaring</v>
      </c>
      <c r="M1869" s="91">
        <f>LOOKUP(biasa2[[#This Row],[NO]],biasa1[NO],biasa1[JUMLAH])</f>
        <v>3</v>
      </c>
      <c r="N1869" s="91">
        <f>LOOKUP(biasa2[[#This Row],[NO]],biasa1[NO],biasa1[SATUAN])</f>
        <v>288</v>
      </c>
    </row>
    <row r="1870" spans="1:14" ht="20.100000000000001" customHeight="1">
      <c r="A1870" s="87">
        <f>IF(biasa1[[#This Row],[JUMLAH]]&gt;0,COUNT(A$3:$A1869)+1,"")</f>
        <v>1844</v>
      </c>
      <c r="B1870" s="88" t="s">
        <v>1826</v>
      </c>
      <c r="C1870" s="87">
        <f>IF(biasa1[[#This Row],[BARU]]="",biasa1[[#This Row],[JUMLAH AWAL]],biasa1[[#This Row],[BARU]])</f>
        <v>4</v>
      </c>
      <c r="D1870" s="87" t="s">
        <v>97</v>
      </c>
      <c r="E1870" s="87">
        <v>4</v>
      </c>
      <c r="F1870" s="87"/>
      <c r="G18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0" s="90"/>
      <c r="I18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0" s="91">
        <f>LOOKUP(ROW(K1870)-ROWS($K$1:$K$3),biasa1[NO])</f>
        <v>1867</v>
      </c>
      <c r="L1870" s="77" t="str">
        <f>LOOKUP(biasa2[[#This Row],[NO]],biasa1[NO],biasa1[NAMA])</f>
        <v>PC Ret Strong moshi</v>
      </c>
      <c r="M1870" s="91">
        <f>LOOKUP(biasa2[[#This Row],[NO]],biasa1[NO],biasa1[JUMLAH])</f>
        <v>1</v>
      </c>
      <c r="N1870" s="91" t="str">
        <f>LOOKUP(biasa2[[#This Row],[NO]],biasa1[NO],biasa1[SATUAN])</f>
        <v>33 ls</v>
      </c>
    </row>
    <row r="1871" spans="1:14" ht="20.100000000000001" customHeight="1">
      <c r="A1871" s="87">
        <f>IF(biasa1[[#This Row],[JUMLAH]]&gt;0,COUNT(A$3:$A1870)+1,"")</f>
        <v>1845</v>
      </c>
      <c r="B1871" s="88" t="s">
        <v>1827</v>
      </c>
      <c r="C1871" s="87">
        <f>IF(biasa1[[#This Row],[BARU]]="",biasa1[[#This Row],[JUMLAH AWAL]],biasa1[[#This Row],[BARU]])</f>
        <v>1</v>
      </c>
      <c r="D1871" s="87" t="s">
        <v>192</v>
      </c>
      <c r="E1871" s="87">
        <v>1</v>
      </c>
      <c r="F1871" s="87"/>
      <c r="G18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1" s="90"/>
      <c r="I18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1" s="91">
        <f>LOOKUP(ROW(K1871)-ROWS($K$1:$K$3),biasa1[NO])</f>
        <v>1868</v>
      </c>
      <c r="L1871" s="77" t="str">
        <f>LOOKUP(biasa2[[#This Row],[NO]],biasa1[NO],biasa1[NAMA])</f>
        <v>PC Ret TZ 1165</v>
      </c>
      <c r="M1871" s="91">
        <f>LOOKUP(biasa2[[#This Row],[NO]],biasa1[NO],biasa1[JUMLAH])</f>
        <v>1</v>
      </c>
      <c r="N1871" s="91" t="str">
        <f>LOOKUP(biasa2[[#This Row],[NO]],biasa1[NO],biasa1[SATUAN])</f>
        <v>216 pc</v>
      </c>
    </row>
    <row r="1872" spans="1:14" ht="20.100000000000001" customHeight="1">
      <c r="A1872" s="87">
        <f>IF(biasa1[[#This Row],[JUMLAH]]&gt;0,COUNT(A$3:$A1871)+1,"")</f>
        <v>1846</v>
      </c>
      <c r="B1872" s="88" t="s">
        <v>1828</v>
      </c>
      <c r="C1872" s="87">
        <f>IF(biasa1[[#This Row],[BARU]]="",biasa1[[#This Row],[JUMLAH AWAL]],biasa1[[#This Row],[BARU]])</f>
        <v>14</v>
      </c>
      <c r="D1872" s="87" t="s">
        <v>51</v>
      </c>
      <c r="E1872" s="87">
        <v>14</v>
      </c>
      <c r="F1872" s="87"/>
      <c r="G18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2" s="90"/>
      <c r="I18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2" s="91">
        <f>LOOKUP(ROW(K1872)-ROWS($K$1:$K$3),biasa1[NO])</f>
        <v>1869</v>
      </c>
      <c r="L1872" s="77" t="str">
        <f>LOOKUP(biasa2[[#This Row],[NO]],biasa1[NO],biasa1[NAMA])</f>
        <v>PC Ret TZ 1179</v>
      </c>
      <c r="M1872" s="91">
        <f>LOOKUP(biasa2[[#This Row],[NO]],biasa1[NO],biasa1[JUMLAH])</f>
        <v>2</v>
      </c>
      <c r="N1872" s="91" t="str">
        <f>LOOKUP(biasa2[[#This Row],[NO]],biasa1[NO],biasa1[SATUAN])</f>
        <v>432 pc</v>
      </c>
    </row>
    <row r="1873" spans="1:14" ht="20.100000000000001" customHeight="1">
      <c r="A1873" s="87">
        <f>IF(biasa1[[#This Row],[JUMLAH]]&gt;0,COUNT(A$3:$A1872)+1,"")</f>
        <v>1847</v>
      </c>
      <c r="B1873" s="88" t="s">
        <v>1829</v>
      </c>
      <c r="C1873" s="87">
        <f>IF(biasa1[[#This Row],[BARU]]="",biasa1[[#This Row],[JUMLAH AWAL]],biasa1[[#This Row],[BARU]])</f>
        <v>13</v>
      </c>
      <c r="D1873" s="87" t="s">
        <v>51</v>
      </c>
      <c r="E1873" s="87">
        <v>13</v>
      </c>
      <c r="F1873" s="87"/>
      <c r="G18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3" s="90"/>
      <c r="I18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3" s="91">
        <f>LOOKUP(ROW(K1873)-ROWS($K$1:$K$3),biasa1[NO])</f>
        <v>1870</v>
      </c>
      <c r="L1873" s="77" t="str">
        <f>LOOKUP(biasa2[[#This Row],[NO]],biasa1[NO],biasa1[NAMA])</f>
        <v>PC Ret Worry WJ-2198</v>
      </c>
      <c r="M1873" s="91">
        <f>LOOKUP(biasa2[[#This Row],[NO]],biasa1[NO],biasa1[JUMLAH])</f>
        <v>4</v>
      </c>
      <c r="N1873" s="91" t="str">
        <f>LOOKUP(biasa2[[#This Row],[NO]],biasa1[NO],biasa1[SATUAN])</f>
        <v>360 pc</v>
      </c>
    </row>
    <row r="1874" spans="1:14" ht="20.100000000000001" customHeight="1">
      <c r="A1874" s="87">
        <f>IF(biasa1[[#This Row],[JUMLAH]]&gt;0,COUNT(A$3:$A1873)+1,"")</f>
        <v>1848</v>
      </c>
      <c r="B1874" s="88" t="s">
        <v>1830</v>
      </c>
      <c r="C1874" s="87">
        <f>IF(biasa1[[#This Row],[BARU]]="",biasa1[[#This Row],[JUMLAH AWAL]],biasa1[[#This Row],[BARU]])</f>
        <v>9</v>
      </c>
      <c r="D1874" s="87" t="s">
        <v>192</v>
      </c>
      <c r="E1874" s="87">
        <v>9</v>
      </c>
      <c r="F1874" s="87"/>
      <c r="G18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4" s="90"/>
      <c r="I18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4" s="91">
        <f>LOOKUP(ROW(K1874)-ROWS($K$1:$K$3),biasa1[NO])</f>
        <v>1871</v>
      </c>
      <c r="L1874" s="77" t="str">
        <f>LOOKUP(biasa2[[#This Row],[NO]],biasa1[NO],biasa1[NAMA])</f>
        <v>PC Ret XD 3305K</v>
      </c>
      <c r="M1874" s="91">
        <f>LOOKUP(biasa2[[#This Row],[NO]],biasa1[NO],biasa1[JUMLAH])</f>
        <v>4</v>
      </c>
      <c r="N1874" s="91">
        <f>LOOKUP(biasa2[[#This Row],[NO]],biasa1[NO],biasa1[SATUAN])</f>
        <v>240</v>
      </c>
    </row>
    <row r="1875" spans="1:14" ht="20.100000000000001" customHeight="1">
      <c r="A1875" s="87">
        <f>IF(biasa1[[#This Row],[JUMLAH]]&gt;0,COUNT(A$3:$A1874)+1,"")</f>
        <v>1849</v>
      </c>
      <c r="B1875" s="88" t="s">
        <v>1831</v>
      </c>
      <c r="C1875" s="87">
        <f>IF(biasa1[[#This Row],[BARU]]="",biasa1[[#This Row],[JUMLAH AWAL]],biasa1[[#This Row],[BARU]])</f>
        <v>9</v>
      </c>
      <c r="D1875" s="87" t="s">
        <v>192</v>
      </c>
      <c r="E1875" s="87">
        <v>9</v>
      </c>
      <c r="F1875" s="87"/>
      <c r="G18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5" s="90"/>
      <c r="I18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5" s="91">
        <f>LOOKUP(ROW(K1875)-ROWS($K$1:$K$3),biasa1[NO])</f>
        <v>1872</v>
      </c>
      <c r="L1875" s="77" t="str">
        <f>LOOKUP(biasa2[[#This Row],[NO]],biasa1[NO],biasa1[NAMA])</f>
        <v>PC Ret XML 6171</v>
      </c>
      <c r="M1875" s="91">
        <f>LOOKUP(biasa2[[#This Row],[NO]],biasa1[NO],biasa1[JUMLAH])</f>
        <v>1</v>
      </c>
      <c r="N1875" s="91" t="str">
        <f>LOOKUP(biasa2[[#This Row],[NO]],biasa1[NO],biasa1[SATUAN])</f>
        <v>216 pc</v>
      </c>
    </row>
    <row r="1876" spans="1:14" ht="20.100000000000001" customHeight="1">
      <c r="A1876" s="87">
        <f>IF(biasa1[[#This Row],[JUMLAH]]&gt;0,COUNT(A$3:$A1875)+1,"")</f>
        <v>1850</v>
      </c>
      <c r="B1876" s="88" t="s">
        <v>1832</v>
      </c>
      <c r="C1876" s="87">
        <f>IF(biasa1[[#This Row],[BARU]]="",biasa1[[#This Row],[JUMLAH AWAL]],biasa1[[#This Row],[BARU]])</f>
        <v>8</v>
      </c>
      <c r="D1876" s="87" t="s">
        <v>192</v>
      </c>
      <c r="E1876" s="87">
        <v>8</v>
      </c>
      <c r="F1876" s="87"/>
      <c r="G18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6" s="90"/>
      <c r="I18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6" s="91">
        <f>LOOKUP(ROW(K1876)-ROWS($K$1:$K$3),biasa1[NO])</f>
        <v>1873</v>
      </c>
      <c r="L1876" s="77" t="str">
        <f>LOOKUP(biasa2[[#This Row],[NO]],biasa1[NO],biasa1[NAMA])</f>
        <v>PC Ret XS 29N LoL garis black</v>
      </c>
      <c r="M1876" s="91">
        <f>LOOKUP(biasa2[[#This Row],[NO]],biasa1[NO],biasa1[JUMLAH])</f>
        <v>37</v>
      </c>
      <c r="N1876" s="91">
        <f>LOOKUP(biasa2[[#This Row],[NO]],biasa1[NO],biasa1[SATUAN])</f>
        <v>144</v>
      </c>
    </row>
    <row r="1877" spans="1:14" ht="20.100000000000001" customHeight="1">
      <c r="A1877" s="87">
        <f>IF(biasa1[[#This Row],[JUMLAH]]&gt;0,COUNT(A$3:$A1876)+1,"")</f>
        <v>1851</v>
      </c>
      <c r="B1877" s="88" t="s">
        <v>1833</v>
      </c>
      <c r="C1877" s="87">
        <f>IF(biasa1[[#This Row],[BARU]]="",biasa1[[#This Row],[JUMLAH AWAL]],biasa1[[#This Row],[BARU]])</f>
        <v>4</v>
      </c>
      <c r="D1877" s="87" t="s">
        <v>192</v>
      </c>
      <c r="E1877" s="87">
        <v>4</v>
      </c>
      <c r="F1877" s="87"/>
      <c r="G18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7" s="90"/>
      <c r="I18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7" s="91">
        <f>LOOKUP(ROW(K1877)-ROWS($K$1:$K$3),biasa1[NO])</f>
        <v>1874</v>
      </c>
      <c r="L1877" s="77" t="str">
        <f>LOOKUP(biasa2[[#This Row],[NO]],biasa1[NO],biasa1[NAMA])</f>
        <v>PC Ret Zhili 8952</v>
      </c>
      <c r="M1877" s="91">
        <f>LOOKUP(biasa2[[#This Row],[NO]],biasa1[NO],biasa1[JUMLAH])</f>
        <v>1</v>
      </c>
      <c r="N1877" s="91" t="str">
        <f>LOOKUP(biasa2[[#This Row],[NO]],biasa1[NO],biasa1[SATUAN])</f>
        <v>216 pc</v>
      </c>
    </row>
    <row r="1878" spans="1:14" ht="20.100000000000001" customHeight="1">
      <c r="A1878" s="87">
        <f>IF(biasa1[[#This Row],[JUMLAH]]&gt;0,COUNT(A$3:$A1877)+1,"")</f>
        <v>1852</v>
      </c>
      <c r="B1878" s="88" t="s">
        <v>1834</v>
      </c>
      <c r="C1878" s="87">
        <f>IF(biasa1[[#This Row],[BARU]]="",biasa1[[#This Row],[JUMLAH AWAL]],biasa1[[#This Row],[BARU]])</f>
        <v>8</v>
      </c>
      <c r="D1878" s="87" t="s">
        <v>192</v>
      </c>
      <c r="E1878" s="87">
        <v>8</v>
      </c>
      <c r="F1878" s="87"/>
      <c r="G18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8" s="90"/>
      <c r="I18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8" s="91">
        <f>LOOKUP(ROW(K1878)-ROWS($K$1:$K$3),biasa1[NO])</f>
        <v>1875</v>
      </c>
      <c r="L1878" s="77" t="str">
        <f>LOOKUP(biasa2[[#This Row],[NO]],biasa1[NO],biasa1[NAMA])</f>
        <v>PC Sandal km 16 Bk</v>
      </c>
      <c r="M1878" s="91">
        <f>LOOKUP(biasa2[[#This Row],[NO]],biasa1[NO],biasa1[JUMLAH])</f>
        <v>2</v>
      </c>
      <c r="N1878" s="91" t="str">
        <f>LOOKUP(biasa2[[#This Row],[NO]],biasa1[NO],biasa1[SATUAN])</f>
        <v>144 pc</v>
      </c>
    </row>
    <row r="1879" spans="1:14" ht="20.100000000000001" customHeight="1">
      <c r="A1879" s="87">
        <f>IF(biasa1[[#This Row],[JUMLAH]]&gt;0,COUNT(A$3:$A1878)+1,"")</f>
        <v>1853</v>
      </c>
      <c r="B1879" s="88" t="s">
        <v>1835</v>
      </c>
      <c r="C1879" s="87">
        <f>IF(biasa1[[#This Row],[BARU]]="",biasa1[[#This Row],[JUMLAH AWAL]],biasa1[[#This Row],[BARU]])</f>
        <v>19</v>
      </c>
      <c r="D1879" s="87" t="s">
        <v>192</v>
      </c>
      <c r="E1879" s="87">
        <v>19</v>
      </c>
      <c r="F1879" s="87"/>
      <c r="G18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9" s="90"/>
      <c r="I18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9" s="91">
        <f>LOOKUP(ROW(K1879)-ROWS($K$1:$K$3),biasa1[NO])</f>
        <v>1876</v>
      </c>
      <c r="L1879" s="77" t="str">
        <f>LOOKUP(biasa2[[#This Row],[NO]],biasa1[NO],biasa1[NAMA])</f>
        <v>PC SDiP 0826</v>
      </c>
      <c r="M1879" s="91">
        <f>LOOKUP(biasa2[[#This Row],[NO]],biasa1[NO],biasa1[JUMLAH])</f>
        <v>1</v>
      </c>
      <c r="N1879" s="91" t="str">
        <f>LOOKUP(biasa2[[#This Row],[NO]],biasa1[NO],biasa1[SATUAN])</f>
        <v>180 pc</v>
      </c>
    </row>
    <row r="1880" spans="1:14" ht="20.100000000000001" customHeight="1">
      <c r="A1880" s="87">
        <f>IF(biasa1[[#This Row],[JUMLAH]]&gt;0,COUNT(A$3:$A1879)+1,"")</f>
        <v>1854</v>
      </c>
      <c r="B1880" s="88" t="s">
        <v>1836</v>
      </c>
      <c r="C1880" s="87">
        <f>IF(biasa1[[#This Row],[BARU]]="",biasa1[[#This Row],[JUMLAH AWAL]],biasa1[[#This Row],[BARU]])</f>
        <v>7</v>
      </c>
      <c r="D1880" s="87" t="s">
        <v>192</v>
      </c>
      <c r="E1880" s="87">
        <v>7</v>
      </c>
      <c r="F1880" s="87"/>
      <c r="G18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0" s="90"/>
      <c r="I18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0" s="91">
        <f>LOOKUP(ROW(K1880)-ROWS($K$1:$K$3),biasa1[NO])</f>
        <v>1877</v>
      </c>
      <c r="L1880" s="77" t="str">
        <f>LOOKUP(biasa2[[#This Row],[NO]],biasa1[NO],biasa1[NAMA])</f>
        <v>PC Set 8015 (A-008)</v>
      </c>
      <c r="M1880" s="91">
        <f>LOOKUP(biasa2[[#This Row],[NO]],biasa1[NO],biasa1[JUMLAH])</f>
        <v>7</v>
      </c>
      <c r="N1880" s="91" t="str">
        <f>LOOKUP(biasa2[[#This Row],[NO]],biasa1[NO],biasa1[SATUAN])</f>
        <v>360 pc</v>
      </c>
    </row>
    <row r="1881" spans="1:14" ht="20.100000000000001" customHeight="1">
      <c r="A1881" s="87">
        <f>IF(biasa1[[#This Row],[JUMLAH]]&gt;0,COUNT(A$3:$A1880)+1,"")</f>
        <v>1855</v>
      </c>
      <c r="B1881" s="88" t="s">
        <v>1837</v>
      </c>
      <c r="C1881" s="87">
        <f>IF(biasa1[[#This Row],[BARU]]="",biasa1[[#This Row],[JUMLAH AWAL]],biasa1[[#This Row],[BARU]])</f>
        <v>9</v>
      </c>
      <c r="D1881" s="87" t="s">
        <v>192</v>
      </c>
      <c r="E1881" s="87">
        <v>9</v>
      </c>
      <c r="F1881" s="87"/>
      <c r="G18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1" s="90"/>
      <c r="I18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1" s="91">
        <f>LOOKUP(ROW(K1881)-ROWS($K$1:$K$3),biasa1[NO])</f>
        <v>1878</v>
      </c>
      <c r="L1881" s="77" t="str">
        <f>LOOKUP(biasa2[[#This Row],[NO]],biasa1[NO],biasa1[NAMA])</f>
        <v>PC Spoon M. Mouse</v>
      </c>
      <c r="M1881" s="91">
        <f>LOOKUP(biasa2[[#This Row],[NO]],biasa1[NO],biasa1[JUMLAH])</f>
        <v>14</v>
      </c>
      <c r="N1881" s="91" t="str">
        <f>LOOKUP(biasa2[[#This Row],[NO]],biasa1[NO],biasa1[SATUAN])</f>
        <v>24 ls</v>
      </c>
    </row>
    <row r="1882" spans="1:14" ht="20.100000000000001" customHeight="1">
      <c r="A1882" s="87">
        <f>IF(biasa1[[#This Row],[JUMLAH]]&gt;0,COUNT(A$3:$A1881)+1,"")</f>
        <v>1856</v>
      </c>
      <c r="B1882" s="88" t="s">
        <v>1838</v>
      </c>
      <c r="C1882" s="87">
        <f>IF(biasa1[[#This Row],[BARU]]="",biasa1[[#This Row],[JUMLAH AWAL]],biasa1[[#This Row],[BARU]])</f>
        <v>9</v>
      </c>
      <c r="D1882" s="87" t="s">
        <v>192</v>
      </c>
      <c r="E1882" s="87">
        <v>9</v>
      </c>
      <c r="F1882" s="87"/>
      <c r="G18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2" s="90"/>
      <c r="I18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2" s="91">
        <f>LOOKUP(ROW(K1882)-ROWS($K$1:$K$3),biasa1[NO])</f>
        <v>1879</v>
      </c>
      <c r="L1882" s="77" t="str">
        <f>LOOKUP(biasa2[[#This Row],[NO]],biasa1[NO],biasa1[NAMA])</f>
        <v>PC Susun Saka 2 susun</v>
      </c>
      <c r="M1882" s="91">
        <f>LOOKUP(biasa2[[#This Row],[NO]],biasa1[NO],biasa1[JUMLAH])</f>
        <v>14</v>
      </c>
      <c r="N1882" s="91" t="str">
        <f>LOOKUP(biasa2[[#This Row],[NO]],biasa1[NO],biasa1[SATUAN])</f>
        <v>20 ls</v>
      </c>
    </row>
    <row r="1883" spans="1:14" ht="20.100000000000001" customHeight="1">
      <c r="A1883" s="87">
        <f>IF(biasa1[[#This Row],[JUMLAH]]&gt;0,COUNT(A$3:$A1882)+1,"")</f>
        <v>1857</v>
      </c>
      <c r="B1883" s="88" t="s">
        <v>1839</v>
      </c>
      <c r="C1883" s="87">
        <f>IF(biasa1[[#This Row],[BARU]]="",biasa1[[#This Row],[JUMLAH AWAL]],biasa1[[#This Row],[BARU]])</f>
        <v>5</v>
      </c>
      <c r="D1883" s="87" t="s">
        <v>192</v>
      </c>
      <c r="E1883" s="87">
        <v>5</v>
      </c>
      <c r="F1883" s="87"/>
      <c r="G18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3" s="90"/>
      <c r="I18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3" s="91">
        <f>LOOKUP(ROW(K1883)-ROWS($K$1:$K$3),biasa1[NO])</f>
        <v>1880</v>
      </c>
      <c r="L1883" s="77" t="str">
        <f>LOOKUP(biasa2[[#This Row],[NO]],biasa1[NO],biasa1[NAMA])</f>
        <v>PC Susun Sika FIR</v>
      </c>
      <c r="M1883" s="91">
        <f>LOOKUP(biasa2[[#This Row],[NO]],biasa1[NO],biasa1[JUMLAH])</f>
        <v>13</v>
      </c>
      <c r="N1883" s="91" t="str">
        <f>LOOKUP(biasa2[[#This Row],[NO]],biasa1[NO],biasa1[SATUAN])</f>
        <v>16 ls</v>
      </c>
    </row>
    <row r="1884" spans="1:14" ht="20.100000000000001" customHeight="1">
      <c r="A1884" s="87">
        <f>IF(biasa1[[#This Row],[JUMLAH]]&gt;0,COUNT(A$3:$A1883)+1,"")</f>
        <v>1858</v>
      </c>
      <c r="B1884" s="88" t="s">
        <v>1840</v>
      </c>
      <c r="C1884" s="87">
        <f>IF(biasa1[[#This Row],[BARU]]="",biasa1[[#This Row],[JUMLAH AWAL]],biasa1[[#This Row],[BARU]])</f>
        <v>14</v>
      </c>
      <c r="D1884" s="87" t="s">
        <v>192</v>
      </c>
      <c r="E1884" s="87">
        <v>14</v>
      </c>
      <c r="F1884" s="87"/>
      <c r="G18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4" s="90"/>
      <c r="I18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4" s="91">
        <f>LOOKUP(ROW(K1884)-ROWS($K$1:$K$3),biasa1[NO])</f>
        <v>1881</v>
      </c>
      <c r="L1884" s="77" t="str">
        <f>LOOKUP(biasa2[[#This Row],[NO]],biasa1[NO],biasa1[NAMA])</f>
        <v>PC Tesla TS 777</v>
      </c>
      <c r="M1884" s="91">
        <f>LOOKUP(biasa2[[#This Row],[NO]],biasa1[NO],biasa1[JUMLAH])</f>
        <v>7</v>
      </c>
      <c r="N1884" s="91" t="str">
        <f>LOOKUP(biasa2[[#This Row],[NO]],biasa1[NO],biasa1[SATUAN])</f>
        <v>24 ls</v>
      </c>
    </row>
    <row r="1885" spans="1:14" ht="20.100000000000001" customHeight="1">
      <c r="A1885" s="87">
        <f>IF(biasa1[[#This Row],[JUMLAH]]&gt;0,COUNT(A$3:$A1884)+1,"")</f>
        <v>1859</v>
      </c>
      <c r="B1885" s="88" t="s">
        <v>1841</v>
      </c>
      <c r="C1885" s="87">
        <f>IF(biasa1[[#This Row],[BARU]]="",biasa1[[#This Row],[JUMLAH AWAL]],biasa1[[#This Row],[BARU]])</f>
        <v>7</v>
      </c>
      <c r="D1885" s="87" t="s">
        <v>192</v>
      </c>
      <c r="E1885" s="87">
        <v>7</v>
      </c>
      <c r="F1885" s="87"/>
      <c r="G18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5" s="90"/>
      <c r="I18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5" s="91">
        <f>LOOKUP(ROW(K1885)-ROWS($K$1:$K$3),biasa1[NO])</f>
        <v>1882</v>
      </c>
      <c r="L1885" s="77" t="str">
        <f>LOOKUP(biasa2[[#This Row],[NO]],biasa1[NO],biasa1[NAMA])</f>
        <v>PC Topla PL 05</v>
      </c>
      <c r="M1885" s="91">
        <f>LOOKUP(biasa2[[#This Row],[NO]],biasa1[NO],biasa1[JUMLAH])</f>
        <v>4</v>
      </c>
      <c r="N1885" s="91" t="str">
        <f>LOOKUP(biasa2[[#This Row],[NO]],biasa1[NO],biasa1[SATUAN])</f>
        <v>240 ls</v>
      </c>
    </row>
    <row r="1886" spans="1:14" ht="20.100000000000001" customHeight="1">
      <c r="A1886" s="87">
        <f>IF(biasa1[[#This Row],[JUMLAH]]&gt;0,COUNT(A$3:$A1885)+1,"")</f>
        <v>1860</v>
      </c>
      <c r="B1886" s="88" t="s">
        <v>1842</v>
      </c>
      <c r="C1886" s="87">
        <f>IF(biasa1[[#This Row],[BARU]]="",biasa1[[#This Row],[JUMLAH AWAL]],biasa1[[#This Row],[BARU]])</f>
        <v>3</v>
      </c>
      <c r="D1886" s="87" t="s">
        <v>192</v>
      </c>
      <c r="E1886" s="87">
        <v>3</v>
      </c>
      <c r="F1886" s="87"/>
      <c r="G18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6" s="90"/>
      <c r="I18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6" s="91">
        <f>LOOKUP(ROW(K1886)-ROWS($K$1:$K$3),biasa1[NO])</f>
        <v>1883</v>
      </c>
      <c r="L1886" s="77" t="str">
        <f>LOOKUP(biasa2[[#This Row],[NO]],biasa1[NO],biasa1[NAMA])</f>
        <v xml:space="preserve">PC WLT 9905 </v>
      </c>
      <c r="M1886" s="91">
        <f>LOOKUP(biasa2[[#This Row],[NO]],biasa1[NO],biasa1[JUMLAH])</f>
        <v>4</v>
      </c>
      <c r="N1886" s="91" t="str">
        <f>LOOKUP(biasa2[[#This Row],[NO]],biasa1[NO],biasa1[SATUAN])</f>
        <v>24 ls</v>
      </c>
    </row>
    <row r="1887" spans="1:14" ht="20.100000000000001" customHeight="1">
      <c r="A1887" s="87">
        <f>IF(biasa1[[#This Row],[JUMLAH]]&gt;0,COUNT(A$3:$A1886)+1,"")</f>
        <v>1861</v>
      </c>
      <c r="B1887" s="88" t="s">
        <v>1843</v>
      </c>
      <c r="C1887" s="87">
        <f>IF(biasa1[[#This Row],[BARU]]="",biasa1[[#This Row],[JUMLAH AWAL]],biasa1[[#This Row],[BARU]])</f>
        <v>8</v>
      </c>
      <c r="D1887" s="87" t="s">
        <v>192</v>
      </c>
      <c r="E1887" s="87">
        <v>8</v>
      </c>
      <c r="F1887" s="87"/>
      <c r="G18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7" s="90"/>
      <c r="I18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7" s="91">
        <f>LOOKUP(ROW(K1887)-ROWS($K$1:$K$3),biasa1[NO])</f>
        <v>1884</v>
      </c>
      <c r="L1887" s="77" t="str">
        <f>LOOKUP(biasa2[[#This Row],[NO]],biasa1[NO],biasa1[NAMA])</f>
        <v xml:space="preserve">PC WLT 9906 </v>
      </c>
      <c r="M1887" s="91">
        <f>LOOKUP(biasa2[[#This Row],[NO]],biasa1[NO],biasa1[JUMLAH])</f>
        <v>12</v>
      </c>
      <c r="N1887" s="91" t="str">
        <f>LOOKUP(biasa2[[#This Row],[NO]],biasa1[NO],biasa1[SATUAN])</f>
        <v>288 pc</v>
      </c>
    </row>
    <row r="1888" spans="1:14" ht="20.100000000000001" customHeight="1">
      <c r="A1888" s="87">
        <f>IF(biasa1[[#This Row],[JUMLAH]]&gt;0,COUNT(A$3:$A1887)+1,"")</f>
        <v>1862</v>
      </c>
      <c r="B1888" s="88" t="s">
        <v>1844</v>
      </c>
      <c r="C1888" s="87">
        <f>IF(biasa1[[#This Row],[BARU]]="",biasa1[[#This Row],[JUMLAH AWAL]],biasa1[[#This Row],[BARU]])</f>
        <v>2</v>
      </c>
      <c r="D1888" s="87" t="s">
        <v>72</v>
      </c>
      <c r="E1888" s="87">
        <v>2</v>
      </c>
      <c r="F1888" s="87"/>
      <c r="G18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8" s="90"/>
      <c r="I18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8" s="91">
        <f>LOOKUP(ROW(K1888)-ROWS($K$1:$K$3),biasa1[NO])</f>
        <v>1885</v>
      </c>
      <c r="L1888" s="77" t="str">
        <f>LOOKUP(biasa2[[#This Row],[NO]],biasa1[NO],biasa1[NAMA])</f>
        <v>PC WLT 9907</v>
      </c>
      <c r="M1888" s="91">
        <f>LOOKUP(biasa2[[#This Row],[NO]],biasa1[NO],biasa1[JUMLAH])</f>
        <v>5</v>
      </c>
      <c r="N1888" s="91" t="str">
        <f>LOOKUP(biasa2[[#This Row],[NO]],biasa1[NO],biasa1[SATUAN])</f>
        <v>288 pc</v>
      </c>
    </row>
    <row r="1889" spans="1:14" ht="20.100000000000001" customHeight="1">
      <c r="A1889" s="87">
        <f>IF(biasa1[[#This Row],[JUMLAH]]&gt;0,COUNT(A$3:$A1888)+1,"")</f>
        <v>1863</v>
      </c>
      <c r="B1889" s="88" t="s">
        <v>1845</v>
      </c>
      <c r="C1889" s="87">
        <f>IF(biasa1[[#This Row],[BARU]]="",biasa1[[#This Row],[JUMLAH AWAL]],biasa1[[#This Row],[BARU]])</f>
        <v>3</v>
      </c>
      <c r="D1889" s="87" t="s">
        <v>49</v>
      </c>
      <c r="E1889" s="87">
        <v>3</v>
      </c>
      <c r="F1889" s="87"/>
      <c r="G18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9" s="90"/>
      <c r="I18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9" s="91">
        <f>LOOKUP(ROW(K1889)-ROWS($K$1:$K$3),biasa1[NO])</f>
        <v>1886</v>
      </c>
      <c r="L1889" s="77" t="str">
        <f>LOOKUP(biasa2[[#This Row],[NO]],biasa1[NO],biasa1[NAMA])</f>
        <v>PC WLT 9908</v>
      </c>
      <c r="M1889" s="91">
        <f>LOOKUP(biasa2[[#This Row],[NO]],biasa1[NO],biasa1[JUMLAH])</f>
        <v>7</v>
      </c>
      <c r="N1889" s="91" t="str">
        <f>LOOKUP(biasa2[[#This Row],[NO]],biasa1[NO],biasa1[SATUAN])</f>
        <v>288 pc</v>
      </c>
    </row>
    <row r="1890" spans="1:14" ht="20.100000000000001" customHeight="1">
      <c r="A1890" s="87">
        <f>IF(biasa1[[#This Row],[JUMLAH]]&gt;0,COUNT(A$3:$A1889)+1,"")</f>
        <v>1864</v>
      </c>
      <c r="B1890" s="88" t="s">
        <v>1846</v>
      </c>
      <c r="C1890" s="87">
        <f>IF(biasa1[[#This Row],[BARU]]="",biasa1[[#This Row],[JUMLAH AWAL]],biasa1[[#This Row],[BARU]])</f>
        <v>14</v>
      </c>
      <c r="D1890" s="87" t="s">
        <v>11</v>
      </c>
      <c r="E1890" s="87">
        <v>14</v>
      </c>
      <c r="F1890" s="87"/>
      <c r="G18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0" s="90"/>
      <c r="I18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0" s="91">
        <f>LOOKUP(ROW(K1890)-ROWS($K$1:$K$3),biasa1[NO])</f>
        <v>1887</v>
      </c>
      <c r="L1890" s="77" t="str">
        <f>LOOKUP(biasa2[[#This Row],[NO]],biasa1[NO],biasa1[NAMA])</f>
        <v>PC WLT 9909</v>
      </c>
      <c r="M1890" s="91">
        <f>LOOKUP(biasa2[[#This Row],[NO]],biasa1[NO],biasa1[JUMLAH])</f>
        <v>12</v>
      </c>
      <c r="N1890" s="91" t="str">
        <f>LOOKUP(biasa2[[#This Row],[NO]],biasa1[NO],biasa1[SATUAN])</f>
        <v>24 ls</v>
      </c>
    </row>
    <row r="1891" spans="1:14" ht="20.100000000000001" customHeight="1">
      <c r="A1891" s="87">
        <f>IF(biasa1[[#This Row],[JUMLAH]]&gt;0,COUNT(A$3:$A1890)+1,"")</f>
        <v>1865</v>
      </c>
      <c r="B1891" s="88" t="s">
        <v>1847</v>
      </c>
      <c r="C1891" s="87">
        <f>IF(biasa1[[#This Row],[BARU]]="",biasa1[[#This Row],[JUMLAH AWAL]],biasa1[[#This Row],[BARU]])</f>
        <v>2</v>
      </c>
      <c r="D1891" s="87" t="s">
        <v>27</v>
      </c>
      <c r="E1891" s="87">
        <v>2</v>
      </c>
      <c r="F1891" s="87"/>
      <c r="G18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1" s="90"/>
      <c r="I18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1" s="91">
        <f>LOOKUP(ROW(K1891)-ROWS($K$1:$K$3),biasa1[NO])</f>
        <v>1888</v>
      </c>
      <c r="L1891" s="77" t="str">
        <f>LOOKUP(biasa2[[#This Row],[NO]],biasa1[NO],biasa1[NAMA])</f>
        <v>PC WLT 9910</v>
      </c>
      <c r="M1891" s="91">
        <f>LOOKUP(biasa2[[#This Row],[NO]],biasa1[NO],biasa1[JUMLAH])</f>
        <v>7</v>
      </c>
      <c r="N1891" s="91" t="str">
        <f>LOOKUP(biasa2[[#This Row],[NO]],biasa1[NO],biasa1[SATUAN])</f>
        <v>24 ls</v>
      </c>
    </row>
    <row r="1892" spans="1:14" ht="20.100000000000001" customHeight="1">
      <c r="A1892" s="87">
        <f>IF(biasa1[[#This Row],[JUMLAH]]&gt;0,COUNT(A$3:$A1891)+1,"")</f>
        <v>1866</v>
      </c>
      <c r="B1892" s="88" t="s">
        <v>1848</v>
      </c>
      <c r="C1892" s="87">
        <f>IF(biasa1[[#This Row],[BARU]]="",biasa1[[#This Row],[JUMLAH AWAL]],biasa1[[#This Row],[BARU]])</f>
        <v>3</v>
      </c>
      <c r="D1892" s="87">
        <v>288</v>
      </c>
      <c r="E1892" s="87">
        <v>3</v>
      </c>
      <c r="F1892" s="87"/>
      <c r="G18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2" s="90"/>
      <c r="I18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2" s="91">
        <f>LOOKUP(ROW(K1892)-ROWS($K$1:$K$3),biasa1[NO])</f>
        <v>1889</v>
      </c>
      <c r="L1892" s="77" t="str">
        <f>LOOKUP(biasa2[[#This Row],[NO]],biasa1[NO],biasa1[NAMA])</f>
        <v>PC XM 7222 Hk</v>
      </c>
      <c r="M1892" s="91">
        <f>LOOKUP(biasa2[[#This Row],[NO]],biasa1[NO],biasa1[JUMLAH])</f>
        <v>7</v>
      </c>
      <c r="N1892" s="91" t="str">
        <f>LOOKUP(biasa2[[#This Row],[NO]],biasa1[NO],biasa1[SATUAN])</f>
        <v>192 pc</v>
      </c>
    </row>
    <row r="1893" spans="1:14" ht="20.100000000000001" customHeight="1">
      <c r="A1893" s="87">
        <f>IF(biasa1[[#This Row],[JUMLAH]]&gt;0,COUNT(A$3:$A1892)+1,"")</f>
        <v>1867</v>
      </c>
      <c r="B1893" s="88" t="s">
        <v>1849</v>
      </c>
      <c r="C1893" s="87">
        <f>IF(biasa1[[#This Row],[BARU]]="",biasa1[[#This Row],[JUMLAH AWAL]],biasa1[[#This Row],[BARU]])</f>
        <v>1</v>
      </c>
      <c r="D1893" s="87" t="s">
        <v>1580</v>
      </c>
      <c r="E1893" s="87">
        <v>1</v>
      </c>
      <c r="F1893" s="87"/>
      <c r="G18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3" s="90"/>
      <c r="I18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3" s="91">
        <f>LOOKUP(ROW(K1893)-ROWS($K$1:$K$3),biasa1[NO])</f>
        <v>1890</v>
      </c>
      <c r="L1893" s="77" t="str">
        <f>LOOKUP(biasa2[[#This Row],[NO]],biasa1[NO],biasa1[NAMA])</f>
        <v>PC XM D222 FR</v>
      </c>
      <c r="M1893" s="91">
        <f>LOOKUP(biasa2[[#This Row],[NO]],biasa1[NO],biasa1[JUMLAH])</f>
        <v>6</v>
      </c>
      <c r="N1893" s="91" t="str">
        <f>LOOKUP(biasa2[[#This Row],[NO]],biasa1[NO],biasa1[SATUAN])</f>
        <v>192 pc</v>
      </c>
    </row>
    <row r="1894" spans="1:14" ht="20.100000000000001" customHeight="1">
      <c r="A1894" s="87">
        <f>IF(biasa1[[#This Row],[JUMLAH]]&gt;0,COUNT(A$3:$A1893)+1,"")</f>
        <v>1868</v>
      </c>
      <c r="B1894" s="88" t="s">
        <v>1850</v>
      </c>
      <c r="C1894" s="87">
        <f>IF(biasa1[[#This Row],[BARU]]="",biasa1[[#This Row],[JUMLAH AWAL]],biasa1[[#This Row],[BARU]])</f>
        <v>1</v>
      </c>
      <c r="D1894" s="87" t="s">
        <v>673</v>
      </c>
      <c r="E1894" s="87">
        <v>1</v>
      </c>
      <c r="F1894" s="87"/>
      <c r="G18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4" s="90"/>
      <c r="I18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4" s="91">
        <f>LOOKUP(ROW(K1894)-ROWS($K$1:$K$3),biasa1[NO])</f>
        <v>1891</v>
      </c>
      <c r="L1894" s="77" t="str">
        <f>LOOKUP(biasa2[[#This Row],[NO]],biasa1[NO],biasa1[NAMA])</f>
        <v>PC XML 6171</v>
      </c>
      <c r="M1894" s="91">
        <f>LOOKUP(biasa2[[#This Row],[NO]],biasa1[NO],biasa1[JUMLAH])</f>
        <v>1</v>
      </c>
      <c r="N1894" s="91" t="str">
        <f>LOOKUP(biasa2[[#This Row],[NO]],biasa1[NO],biasa1[SATUAN])</f>
        <v>216 pc</v>
      </c>
    </row>
    <row r="1895" spans="1:14" ht="20.100000000000001" customHeight="1">
      <c r="A1895" s="87">
        <f>IF(biasa1[[#This Row],[JUMLAH]]&gt;0,COUNT(A$3:$A1894)+1,"")</f>
        <v>1869</v>
      </c>
      <c r="B1895" s="88" t="s">
        <v>1851</v>
      </c>
      <c r="C1895" s="87">
        <f>IF(biasa1[[#This Row],[BARU]]="",biasa1[[#This Row],[JUMLAH AWAL]],biasa1[[#This Row],[BARU]])</f>
        <v>2</v>
      </c>
      <c r="D1895" s="87" t="s">
        <v>1230</v>
      </c>
      <c r="E1895" s="87">
        <v>2</v>
      </c>
      <c r="F1895" s="87"/>
      <c r="G18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5" s="90"/>
      <c r="I18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5" s="91">
        <f>LOOKUP(ROW(K1895)-ROWS($K$1:$K$3),biasa1[NO])</f>
        <v>1892</v>
      </c>
      <c r="L1895" s="77" t="str">
        <f>LOOKUP(biasa2[[#This Row],[NO]],biasa1[NO],biasa1[NAMA])</f>
        <v>PC/ Stationery set 8801</v>
      </c>
      <c r="M1895" s="91">
        <f>LOOKUP(biasa2[[#This Row],[NO]],biasa1[NO],biasa1[JUMLAH])</f>
        <v>4</v>
      </c>
      <c r="N1895" s="91" t="str">
        <f>LOOKUP(biasa2[[#This Row],[NO]],biasa1[NO],biasa1[SATUAN])</f>
        <v>480 pc</v>
      </c>
    </row>
    <row r="1896" spans="1:14" ht="20.100000000000001" customHeight="1">
      <c r="A1896" s="87">
        <f>IF(biasa1[[#This Row],[JUMLAH]]&gt;0,COUNT(A$3:$A1895)+1,"")</f>
        <v>1870</v>
      </c>
      <c r="B1896" s="88" t="s">
        <v>1852</v>
      </c>
      <c r="C1896" s="87">
        <f>IF(biasa1[[#This Row],[BARU]]="",biasa1[[#This Row],[JUMLAH AWAL]],biasa1[[#This Row],[BARU]])</f>
        <v>4</v>
      </c>
      <c r="D1896" s="87" t="s">
        <v>97</v>
      </c>
      <c r="E1896" s="87">
        <v>4</v>
      </c>
      <c r="F1896" s="87"/>
      <c r="G18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6" s="90"/>
      <c r="I18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6" s="91">
        <f>LOOKUP(ROW(K1896)-ROWS($K$1:$K$3),biasa1[NO])</f>
        <v>1893</v>
      </c>
      <c r="L1896" s="77" t="str">
        <f>LOOKUP(biasa2[[#This Row],[NO]],biasa1[NO],biasa1[NAMA])</f>
        <v>PC/ Stationery set 8801 kantong blk</v>
      </c>
      <c r="M1896" s="91">
        <f>LOOKUP(biasa2[[#This Row],[NO]],biasa1[NO],biasa1[JUMLAH])</f>
        <v>10</v>
      </c>
      <c r="N1896" s="91" t="str">
        <f>LOOKUP(biasa2[[#This Row],[NO]],biasa1[NO],biasa1[SATUAN])</f>
        <v>600 pc</v>
      </c>
    </row>
    <row r="1897" spans="1:14" ht="20.100000000000001" customHeight="1">
      <c r="A1897" s="87">
        <f>IF(biasa1[[#This Row],[JUMLAH]]&gt;0,COUNT(A$3:$A1896)+1,"")</f>
        <v>1871</v>
      </c>
      <c r="B1897" s="88" t="s">
        <v>1853</v>
      </c>
      <c r="C1897" s="87">
        <f>IF(biasa1[[#This Row],[BARU]]="",biasa1[[#This Row],[JUMLAH AWAL]],biasa1[[#This Row],[BARU]])</f>
        <v>4</v>
      </c>
      <c r="D1897" s="87">
        <v>240</v>
      </c>
      <c r="E1897" s="87">
        <v>4</v>
      </c>
      <c r="F1897" s="87"/>
      <c r="G18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7" s="90"/>
      <c r="I18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7" s="91">
        <f>LOOKUP(ROW(K1897)-ROWS($K$1:$K$3),biasa1[NO])</f>
        <v>1894</v>
      </c>
      <c r="L1897" s="77" t="str">
        <f>LOOKUP(biasa2[[#This Row],[NO]],biasa1[NO],biasa1[NAMA])</f>
        <v>PC/ Stationery set 8802</v>
      </c>
      <c r="M1897" s="91">
        <f>LOOKUP(biasa2[[#This Row],[NO]],biasa1[NO],biasa1[JUMLAH])</f>
        <v>4</v>
      </c>
      <c r="N1897" s="91" t="str">
        <f>LOOKUP(biasa2[[#This Row],[NO]],biasa1[NO],biasa1[SATUAN])</f>
        <v>720 pc</v>
      </c>
    </row>
    <row r="1898" spans="1:14" ht="20.100000000000001" customHeight="1">
      <c r="A1898" s="87">
        <f>IF(biasa1[[#This Row],[JUMLAH]]&gt;0,COUNT(A$3:$A1897)+1,"")</f>
        <v>1872</v>
      </c>
      <c r="B1898" s="88" t="s">
        <v>1854</v>
      </c>
      <c r="C1898" s="87">
        <f>IF(biasa1[[#This Row],[BARU]]="",biasa1[[#This Row],[JUMLAH AWAL]],biasa1[[#This Row],[BARU]])</f>
        <v>1</v>
      </c>
      <c r="D1898" s="87" t="s">
        <v>673</v>
      </c>
      <c r="E1898" s="87">
        <v>1</v>
      </c>
      <c r="F1898" s="87"/>
      <c r="G18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8" s="90"/>
      <c r="I18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8" s="91">
        <f>LOOKUP(ROW(K1898)-ROWS($K$1:$K$3),biasa1[NO])</f>
        <v>1895</v>
      </c>
      <c r="L1898" s="77" t="str">
        <f>LOOKUP(biasa2[[#This Row],[NO]],biasa1[NO],biasa1[NAMA])</f>
        <v>PC/ Stationery Tp set 2233 Blk</v>
      </c>
      <c r="M1898" s="91">
        <f>LOOKUP(biasa2[[#This Row],[NO]],biasa1[NO],biasa1[JUMLAH])</f>
        <v>5</v>
      </c>
      <c r="N1898" s="91" t="str">
        <f>LOOKUP(biasa2[[#This Row],[NO]],biasa1[NO],biasa1[SATUAN])</f>
        <v>480 pc</v>
      </c>
    </row>
    <row r="1899" spans="1:14" ht="20.100000000000001" customHeight="1">
      <c r="A1899" s="87">
        <f>IF(biasa1[[#This Row],[JUMLAH]]&gt;0,COUNT(A$3:$A1898)+1,"")</f>
        <v>1873</v>
      </c>
      <c r="B1899" s="88" t="s">
        <v>1855</v>
      </c>
      <c r="C1899" s="87">
        <f>IF(biasa1[[#This Row],[BARU]]="",biasa1[[#This Row],[JUMLAH AWAL]],biasa1[[#This Row],[BARU]])</f>
        <v>37</v>
      </c>
      <c r="D1899" s="87">
        <v>144</v>
      </c>
      <c r="E1899" s="87">
        <v>37</v>
      </c>
      <c r="F1899" s="87"/>
      <c r="G18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9" s="90"/>
      <c r="I18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9" s="91">
        <f>LOOKUP(ROW(K1899)-ROWS($K$1:$K$3),biasa1[NO])</f>
        <v>1896</v>
      </c>
      <c r="L1899" s="77" t="str">
        <f>LOOKUP(biasa2[[#This Row],[NO]],biasa1[NO],biasa1[NAMA])</f>
        <v>PCP PC 205 Sorok Corak</v>
      </c>
      <c r="M1899" s="91">
        <f>LOOKUP(biasa2[[#This Row],[NO]],biasa1[NO],biasa1[JUMLAH])</f>
        <v>2</v>
      </c>
      <c r="N1899" s="91" t="str">
        <f>LOOKUP(biasa2[[#This Row],[NO]],biasa1[NO],biasa1[SATUAN])</f>
        <v>24 ls</v>
      </c>
    </row>
    <row r="1900" spans="1:14" ht="20.100000000000001" customHeight="1">
      <c r="A1900" s="87">
        <f>IF(biasa1[[#This Row],[JUMLAH]]&gt;0,COUNT(A$3:$A1899)+1,"")</f>
        <v>1874</v>
      </c>
      <c r="B1900" s="88" t="s">
        <v>1856</v>
      </c>
      <c r="C1900" s="87">
        <f>IF(biasa1[[#This Row],[BARU]]="",biasa1[[#This Row],[JUMLAH AWAL]],biasa1[[#This Row],[BARU]])</f>
        <v>1</v>
      </c>
      <c r="D1900" s="87" t="s">
        <v>673</v>
      </c>
      <c r="E1900" s="87">
        <v>1</v>
      </c>
      <c r="F1900" s="87"/>
      <c r="G19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0" s="90"/>
      <c r="I19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0" s="91">
        <f>LOOKUP(ROW(K1900)-ROWS($K$1:$K$3),biasa1[NO])</f>
        <v>1897</v>
      </c>
      <c r="L1900" s="77" t="str">
        <f>LOOKUP(biasa2[[#This Row],[NO]],biasa1[NO],biasa1[NAMA])</f>
        <v>Pembatas/ L Leaf Nariko 690</v>
      </c>
      <c r="M1900" s="91">
        <f>LOOKUP(biasa2[[#This Row],[NO]],biasa1[NO],biasa1[JUMLAH])</f>
        <v>10</v>
      </c>
      <c r="N1900" s="91" t="str">
        <f>LOOKUP(biasa2[[#This Row],[NO]],biasa1[NO],biasa1[SATUAN])</f>
        <v>800 pc</v>
      </c>
    </row>
    <row r="1901" spans="1:14" ht="20.100000000000001" customHeight="1">
      <c r="A1901" s="87">
        <f>IF(biasa1[[#This Row],[JUMLAH]]&gt;0,COUNT(A$3:$A1900)+1,"")</f>
        <v>1875</v>
      </c>
      <c r="B1901" s="88" t="s">
        <v>1857</v>
      </c>
      <c r="C1901" s="87">
        <f>IF(biasa1[[#This Row],[BARU]]="",biasa1[[#This Row],[JUMLAH AWAL]],biasa1[[#This Row],[BARU]])</f>
        <v>2</v>
      </c>
      <c r="D1901" s="87" t="s">
        <v>192</v>
      </c>
      <c r="E1901" s="87">
        <v>2</v>
      </c>
      <c r="F1901" s="87"/>
      <c r="G19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1" s="90"/>
      <c r="I19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1" s="91">
        <f>LOOKUP(ROW(K1901)-ROWS($K$1:$K$3),biasa1[NO])</f>
        <v>1898</v>
      </c>
      <c r="L1901" s="77" t="str">
        <f>LOOKUP(biasa2[[#This Row],[NO]],biasa1[NO],biasa1[NAMA])</f>
        <v>Pemotong lakban Besi A 806</v>
      </c>
      <c r="M1901" s="91">
        <f>LOOKUP(biasa2[[#This Row],[NO]],biasa1[NO],biasa1[JUMLAH])</f>
        <v>29</v>
      </c>
      <c r="N1901" s="91">
        <f>LOOKUP(biasa2[[#This Row],[NO]],biasa1[NO],biasa1[SATUAN])</f>
        <v>100</v>
      </c>
    </row>
    <row r="1902" spans="1:14" ht="20.100000000000001" customHeight="1">
      <c r="A1902" s="87">
        <f>IF(biasa1[[#This Row],[JUMLAH]]&gt;0,COUNT(A$3:$A1901)+1,"")</f>
        <v>1876</v>
      </c>
      <c r="B1902" s="88" t="s">
        <v>1858</v>
      </c>
      <c r="C1902" s="87">
        <f>IF(biasa1[[#This Row],[BARU]]="",biasa1[[#This Row],[JUMLAH AWAL]],biasa1[[#This Row],[BARU]])</f>
        <v>1</v>
      </c>
      <c r="D1902" s="87" t="s">
        <v>190</v>
      </c>
      <c r="E1902" s="87">
        <v>1</v>
      </c>
      <c r="F1902" s="87"/>
      <c r="G19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2" s="90"/>
      <c r="I19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2" s="91">
        <f>LOOKUP(ROW(K1902)-ROWS($K$1:$K$3),biasa1[NO])</f>
        <v>1899</v>
      </c>
      <c r="L1902" s="77" t="str">
        <f>LOOKUP(biasa2[[#This Row],[NO]],biasa1[NO],biasa1[NAMA])</f>
        <v>Pen Stand JX 3811</v>
      </c>
      <c r="M1902" s="91">
        <f>LOOKUP(biasa2[[#This Row],[NO]],biasa1[NO],biasa1[JUMLAH])</f>
        <v>1</v>
      </c>
      <c r="N1902" s="91" t="str">
        <f>LOOKUP(biasa2[[#This Row],[NO]],biasa1[NO],biasa1[SATUAN])</f>
        <v>144 pc</v>
      </c>
    </row>
    <row r="1903" spans="1:14" ht="20.100000000000001" customHeight="1">
      <c r="A1903" s="87">
        <f>IF(biasa1[[#This Row],[JUMLAH]]&gt;0,COUNT(A$3:$A1902)+1,"")</f>
        <v>1877</v>
      </c>
      <c r="B1903" s="88" t="s">
        <v>1859</v>
      </c>
      <c r="C1903" s="87">
        <f>IF(biasa1[[#This Row],[BARU]]="",biasa1[[#This Row],[JUMLAH AWAL]],biasa1[[#This Row],[BARU]])</f>
        <v>7</v>
      </c>
      <c r="D1903" s="87" t="s">
        <v>97</v>
      </c>
      <c r="E1903" s="87">
        <v>7</v>
      </c>
      <c r="F1903" s="87"/>
      <c r="G19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3" s="90"/>
      <c r="I19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3" s="91">
        <f>LOOKUP(ROW(K1903)-ROWS($K$1:$K$3),biasa1[NO])</f>
        <v>1900</v>
      </c>
      <c r="L1903" s="77" t="str">
        <f>LOOKUP(biasa2[[#This Row],[NO]],biasa1[NO],biasa1[NAMA])</f>
        <v>Penghapus W/ B enter 802 K</v>
      </c>
      <c r="M1903" s="91">
        <f>LOOKUP(biasa2[[#This Row],[NO]],biasa1[NO],biasa1[JUMLAH])</f>
        <v>2</v>
      </c>
      <c r="N1903" s="91" t="str">
        <f>LOOKUP(biasa2[[#This Row],[NO]],biasa1[NO],biasa1[SATUAN])</f>
        <v>60 ls</v>
      </c>
    </row>
    <row r="1904" spans="1:14" ht="20.100000000000001" customHeight="1">
      <c r="A1904" s="87">
        <f>IF(biasa1[[#This Row],[JUMLAH]]&gt;0,COUNT(A$3:$A1903)+1,"")</f>
        <v>1878</v>
      </c>
      <c r="B1904" s="88" t="s">
        <v>1860</v>
      </c>
      <c r="C1904" s="87">
        <f>IF(biasa1[[#This Row],[BARU]]="",biasa1[[#This Row],[JUMLAH AWAL]],biasa1[[#This Row],[BARU]])</f>
        <v>14</v>
      </c>
      <c r="D1904" s="87" t="s">
        <v>3</v>
      </c>
      <c r="E1904" s="87">
        <v>14</v>
      </c>
      <c r="F1904" s="87"/>
      <c r="G19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4" s="90"/>
      <c r="I19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4" s="91">
        <f>LOOKUP(ROW(K1904)-ROWS($K$1:$K$3),biasa1[NO])</f>
        <v>1901</v>
      </c>
      <c r="L1904" s="77" t="str">
        <f>LOOKUP(biasa2[[#This Row],[NO]],biasa1[NO],biasa1[NAMA])</f>
        <v>Penghapus W/B clear besar</v>
      </c>
      <c r="M1904" s="91">
        <f>LOOKUP(biasa2[[#This Row],[NO]],biasa1[NO],biasa1[JUMLAH])</f>
        <v>7</v>
      </c>
      <c r="N1904" s="91" t="str">
        <f>LOOKUP(biasa2[[#This Row],[NO]],biasa1[NO],biasa1[SATUAN])</f>
        <v>48 ls</v>
      </c>
    </row>
    <row r="1905" spans="1:14" ht="20.100000000000001" customHeight="1">
      <c r="A1905" s="87">
        <f>IF(biasa1[[#This Row],[JUMLAH]]&gt;0,COUNT(A$3:$A1904)+1,"")</f>
        <v>1879</v>
      </c>
      <c r="B1905" s="88" t="s">
        <v>1861</v>
      </c>
      <c r="C1905" s="87">
        <f>IF(biasa1[[#This Row],[BARU]]="",biasa1[[#This Row],[JUMLAH AWAL]],biasa1[[#This Row],[BARU]])</f>
        <v>14</v>
      </c>
      <c r="D1905" s="87" t="s">
        <v>1</v>
      </c>
      <c r="E1905" s="87">
        <v>14</v>
      </c>
      <c r="F1905" s="87"/>
      <c r="G19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5" s="90"/>
      <c r="I19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5" s="91">
        <f>LOOKUP(ROW(K1905)-ROWS($K$1:$K$3),biasa1[NO])</f>
        <v>1902</v>
      </c>
      <c r="L1905" s="77" t="str">
        <f>LOOKUP(biasa2[[#This Row],[NO]],biasa1[NO],biasa1[NAMA])</f>
        <v>Penghapus W/B clear kecil</v>
      </c>
      <c r="M1905" s="91">
        <f>LOOKUP(biasa2[[#This Row],[NO]],biasa1[NO],biasa1[JUMLAH])</f>
        <v>7</v>
      </c>
      <c r="N1905" s="91" t="str">
        <f>LOOKUP(biasa2[[#This Row],[NO]],biasa1[NO],biasa1[SATUAN])</f>
        <v>60 ls</v>
      </c>
    </row>
    <row r="1906" spans="1:14" ht="20.100000000000001" customHeight="1">
      <c r="A1906" s="87">
        <f>IF(biasa1[[#This Row],[JUMLAH]]&gt;0,COUNT(A$3:$A1905)+1,"")</f>
        <v>1880</v>
      </c>
      <c r="B1906" s="88" t="s">
        <v>1862</v>
      </c>
      <c r="C1906" s="87">
        <f>IF(biasa1[[#This Row],[BARU]]="",biasa1[[#This Row],[JUMLAH AWAL]],biasa1[[#This Row],[BARU]])</f>
        <v>13</v>
      </c>
      <c r="D1906" s="87" t="s">
        <v>664</v>
      </c>
      <c r="E1906" s="87">
        <v>13</v>
      </c>
      <c r="F1906" s="87"/>
      <c r="G19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6" s="90"/>
      <c r="I19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6" s="91">
        <f>LOOKUP(ROW(K1906)-ROWS($K$1:$K$3),biasa1[NO])</f>
        <v>1903</v>
      </c>
      <c r="L1906" s="77" t="str">
        <f>LOOKUP(biasa2[[#This Row],[NO]],biasa1[NO],biasa1[NAMA])</f>
        <v>Penghapus W/B Gunindo 803</v>
      </c>
      <c r="M1906" s="91">
        <f>LOOKUP(biasa2[[#This Row],[NO]],biasa1[NO],biasa1[JUMLAH])</f>
        <v>2</v>
      </c>
      <c r="N1906" s="91" t="str">
        <f>LOOKUP(biasa2[[#This Row],[NO]],biasa1[NO],biasa1[SATUAN])</f>
        <v>30 ls</v>
      </c>
    </row>
    <row r="1907" spans="1:14" ht="20.100000000000001" customHeight="1">
      <c r="A1907" s="87">
        <f>IF(biasa1[[#This Row],[JUMLAH]]&gt;0,COUNT(A$3:$A1906)+1,"")</f>
        <v>1881</v>
      </c>
      <c r="B1907" s="88" t="s">
        <v>1863</v>
      </c>
      <c r="C1907" s="87">
        <f>IF(biasa1[[#This Row],[BARU]]="",biasa1[[#This Row],[JUMLAH AWAL]],biasa1[[#This Row],[BARU]])</f>
        <v>7</v>
      </c>
      <c r="D1907" s="87" t="s">
        <v>3</v>
      </c>
      <c r="E1907" s="87">
        <v>7</v>
      </c>
      <c r="F1907" s="87"/>
      <c r="G19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7" s="90"/>
      <c r="I19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7" s="91">
        <f>LOOKUP(ROW(K1907)-ROWS($K$1:$K$3),biasa1[NO])</f>
        <v>1904</v>
      </c>
      <c r="L1907" s="77" t="str">
        <f>LOOKUP(biasa2[[#This Row],[NO]],biasa1[NO],biasa1[NAMA])</f>
        <v>Penghapus W/B Kenjoy lubang K</v>
      </c>
      <c r="M1907" s="91">
        <f>LOOKUP(biasa2[[#This Row],[NO]],biasa1[NO],biasa1[JUMLAH])</f>
        <v>5</v>
      </c>
      <c r="N1907" s="91" t="str">
        <f>LOOKUP(biasa2[[#This Row],[NO]],biasa1[NO],biasa1[SATUAN])</f>
        <v>60 ls</v>
      </c>
    </row>
    <row r="1908" spans="1:14" ht="20.100000000000001" customHeight="1">
      <c r="A1908" s="87">
        <f>IF(biasa1[[#This Row],[JUMLAH]]&gt;0,COUNT(A$3:$A1907)+1,"")</f>
        <v>1882</v>
      </c>
      <c r="B1908" s="88" t="s">
        <v>1864</v>
      </c>
      <c r="C1908" s="87">
        <f>IF(biasa1[[#This Row],[BARU]]="",biasa1[[#This Row],[JUMLAH AWAL]],biasa1[[#This Row],[BARU]])</f>
        <v>4</v>
      </c>
      <c r="D1908" s="87" t="s">
        <v>441</v>
      </c>
      <c r="E1908" s="87">
        <v>4</v>
      </c>
      <c r="F1908" s="87"/>
      <c r="G19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8" s="90"/>
      <c r="I19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8" s="91">
        <f>LOOKUP(ROW(K1908)-ROWS($K$1:$K$3),biasa1[NO])</f>
        <v>1905</v>
      </c>
      <c r="L1908" s="77" t="str">
        <f>LOOKUP(biasa2[[#This Row],[NO]],biasa1[NO],biasa1[NAMA])</f>
        <v>Pensil (SBS) 1 Set</v>
      </c>
      <c r="M1908" s="91">
        <f>LOOKUP(biasa2[[#This Row],[NO]],biasa1[NO],biasa1[JUMLAH])</f>
        <v>3</v>
      </c>
      <c r="N1908" s="91" t="str">
        <f>LOOKUP(biasa2[[#This Row],[NO]],biasa1[NO],biasa1[SATUAN])</f>
        <v>3600pc</v>
      </c>
    </row>
    <row r="1909" spans="1:14" ht="20.100000000000001" customHeight="1">
      <c r="A1909" s="87">
        <f>IF(biasa1[[#This Row],[JUMLAH]]&gt;0,COUNT(A$3:$A1908)+1,"")</f>
        <v>1883</v>
      </c>
      <c r="B1909" s="88" t="s">
        <v>1865</v>
      </c>
      <c r="C1909" s="87">
        <f>IF(biasa1[[#This Row],[BARU]]="",biasa1[[#This Row],[JUMLAH AWAL]],biasa1[[#This Row],[BARU]])</f>
        <v>4</v>
      </c>
      <c r="D1909" s="87" t="s">
        <v>3</v>
      </c>
      <c r="E1909" s="87">
        <v>4</v>
      </c>
      <c r="F1909" s="87"/>
      <c r="G19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9" s="90"/>
      <c r="I19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9" s="91">
        <f>LOOKUP(ROW(K1909)-ROWS($K$1:$K$3),biasa1[NO])</f>
        <v>1906</v>
      </c>
      <c r="L1909" s="77" t="str">
        <f>LOOKUP(biasa2[[#This Row],[NO]],biasa1[NO],biasa1[NAMA])</f>
        <v>Pensil + Kuas Staedler 256-261</v>
      </c>
      <c r="M1909" s="91">
        <f>LOOKUP(biasa2[[#This Row],[NO]],biasa1[NO],biasa1[JUMLAH])</f>
        <v>2</v>
      </c>
      <c r="N1909" s="91" t="str">
        <f>LOOKUP(biasa2[[#This Row],[NO]],biasa1[NO],biasa1[SATUAN])</f>
        <v>7 1/2 grs</v>
      </c>
    </row>
    <row r="1910" spans="1:14" ht="20.100000000000001" customHeight="1">
      <c r="A1910" s="87">
        <f>IF(biasa1[[#This Row],[JUMLAH]]&gt;0,COUNT(A$3:$A1909)+1,"")</f>
        <v>1884</v>
      </c>
      <c r="B1910" s="88" t="s">
        <v>1866</v>
      </c>
      <c r="C1910" s="87">
        <f>IF(biasa1[[#This Row],[BARU]]="",biasa1[[#This Row],[JUMLAH AWAL]],biasa1[[#This Row],[BARU]])</f>
        <v>12</v>
      </c>
      <c r="D1910" s="87" t="s">
        <v>699</v>
      </c>
      <c r="E1910" s="87">
        <v>12</v>
      </c>
      <c r="F1910" s="87"/>
      <c r="G19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0" s="90"/>
      <c r="I19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0" s="91">
        <f>LOOKUP(ROW(K1910)-ROWS($K$1:$K$3),biasa1[NO])</f>
        <v>1907</v>
      </c>
      <c r="L1910" s="77" t="str">
        <f>LOOKUP(biasa2[[#This Row],[NO]],biasa1[NO],biasa1[NAMA])</f>
        <v>Pensil + Stip 378 mobil (36)</v>
      </c>
      <c r="M1910" s="91">
        <f>LOOKUP(biasa2[[#This Row],[NO]],biasa1[NO],biasa1[JUMLAH])</f>
        <v>2</v>
      </c>
      <c r="N1910" s="91" t="str">
        <f>LOOKUP(biasa2[[#This Row],[NO]],biasa1[NO],biasa1[SATUAN])</f>
        <v>24 box</v>
      </c>
    </row>
    <row r="1911" spans="1:14" ht="20.100000000000001" customHeight="1">
      <c r="A1911" s="87">
        <f>IF(biasa1[[#This Row],[JUMLAH]]&gt;0,COUNT(A$3:$A1910)+1,"")</f>
        <v>1885</v>
      </c>
      <c r="B1911" s="88" t="s">
        <v>1867</v>
      </c>
      <c r="C1911" s="87">
        <f>IF(biasa1[[#This Row],[BARU]]="",biasa1[[#This Row],[JUMLAH AWAL]],biasa1[[#This Row],[BARU]])</f>
        <v>5</v>
      </c>
      <c r="D1911" s="87" t="s">
        <v>699</v>
      </c>
      <c r="E1911" s="87">
        <v>5</v>
      </c>
      <c r="F1911" s="87"/>
      <c r="G19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1" s="90"/>
      <c r="I19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1" s="91">
        <f>LOOKUP(ROW(K1911)-ROWS($K$1:$K$3),biasa1[NO])</f>
        <v>1908</v>
      </c>
      <c r="L1911" s="77" t="str">
        <f>LOOKUP(biasa2[[#This Row],[NO]],biasa1[NO],biasa1[NAMA])</f>
        <v>Pensil + Stip 5221 Ninja</v>
      </c>
      <c r="M1911" s="91">
        <f>LOOKUP(biasa2[[#This Row],[NO]],biasa1[NO],biasa1[JUMLAH])</f>
        <v>1</v>
      </c>
      <c r="N1911" s="91" t="str">
        <f>LOOKUP(biasa2[[#This Row],[NO]],biasa1[NO],biasa1[SATUAN])</f>
        <v>20 box</v>
      </c>
    </row>
    <row r="1912" spans="1:14" ht="20.100000000000001" customHeight="1">
      <c r="A1912" s="87">
        <f>IF(biasa1[[#This Row],[JUMLAH]]&gt;0,COUNT(A$3:$A1911)+1,"")</f>
        <v>1886</v>
      </c>
      <c r="B1912" s="88" t="s">
        <v>1868</v>
      </c>
      <c r="C1912" s="87">
        <f>IF(biasa1[[#This Row],[BARU]]="",biasa1[[#This Row],[JUMLAH AWAL]],biasa1[[#This Row],[BARU]])</f>
        <v>7</v>
      </c>
      <c r="D1912" s="87" t="s">
        <v>699</v>
      </c>
      <c r="E1912" s="87">
        <v>7</v>
      </c>
      <c r="F1912" s="87"/>
      <c r="G19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2" s="90"/>
      <c r="I19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2" s="91">
        <f>LOOKUP(ROW(K1912)-ROWS($K$1:$K$3),biasa1[NO])</f>
        <v>1909</v>
      </c>
      <c r="L1912" s="77" t="str">
        <f>LOOKUP(biasa2[[#This Row],[NO]],biasa1[NO],biasa1[NAMA])</f>
        <v>Pensil + Stip 5221 Ninja</v>
      </c>
      <c r="M1912" s="91">
        <f>LOOKUP(biasa2[[#This Row],[NO]],biasa1[NO],biasa1[JUMLAH])</f>
        <v>1</v>
      </c>
      <c r="N1912" s="91" t="str">
        <f>LOOKUP(biasa2[[#This Row],[NO]],biasa1[NO],biasa1[SATUAN])</f>
        <v>23 box</v>
      </c>
    </row>
    <row r="1913" spans="1:14" ht="20.100000000000001" customHeight="1">
      <c r="A1913" s="87">
        <f>IF(biasa1[[#This Row],[JUMLAH]]&gt;0,COUNT(A$3:$A1912)+1,"")</f>
        <v>1887</v>
      </c>
      <c r="B1913" s="88" t="s">
        <v>1869</v>
      </c>
      <c r="C1913" s="87">
        <f>IF(biasa1[[#This Row],[BARU]]="",biasa1[[#This Row],[JUMLAH AWAL]],biasa1[[#This Row],[BARU]])</f>
        <v>12</v>
      </c>
      <c r="D1913" s="87" t="s">
        <v>3</v>
      </c>
      <c r="E1913" s="87">
        <v>12</v>
      </c>
      <c r="F1913" s="87"/>
      <c r="G19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3" s="90"/>
      <c r="I19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3" s="91">
        <f>LOOKUP(ROW(K1913)-ROWS($K$1:$K$3),biasa1[NO])</f>
        <v>1910</v>
      </c>
      <c r="L1913" s="77" t="str">
        <f>LOOKUP(biasa2[[#This Row],[NO]],biasa1[NO],biasa1[NAMA])</f>
        <v>Pensil + Stip Boneka 5520 (36)</v>
      </c>
      <c r="M1913" s="91">
        <f>LOOKUP(biasa2[[#This Row],[NO]],biasa1[NO],biasa1[JUMLAH])</f>
        <v>1</v>
      </c>
      <c r="N1913" s="91" t="str">
        <f>LOOKUP(biasa2[[#This Row],[NO]],biasa1[NO],biasa1[SATUAN])</f>
        <v>27 box</v>
      </c>
    </row>
    <row r="1914" spans="1:14" ht="20.100000000000001" customHeight="1">
      <c r="A1914" s="87">
        <f>IF(biasa1[[#This Row],[JUMLAH]]&gt;0,COUNT(A$3:$A1913)+1,"")</f>
        <v>1888</v>
      </c>
      <c r="B1914" s="88" t="s">
        <v>1870</v>
      </c>
      <c r="C1914" s="87">
        <f>IF(biasa1[[#This Row],[BARU]]="",biasa1[[#This Row],[JUMLAH AWAL]],biasa1[[#This Row],[BARU]])</f>
        <v>7</v>
      </c>
      <c r="D1914" s="87" t="s">
        <v>3</v>
      </c>
      <c r="E1914" s="87">
        <v>7</v>
      </c>
      <c r="F1914" s="87"/>
      <c r="G19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4" s="90"/>
      <c r="I19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4" s="91">
        <f>LOOKUP(ROW(K1914)-ROWS($K$1:$K$3),biasa1[NO])</f>
        <v>1911</v>
      </c>
      <c r="L1914" s="77" t="str">
        <f>LOOKUP(biasa2[[#This Row],[NO]],biasa1[NO],biasa1[NAMA])</f>
        <v>Pensil + Stip Klg KB-147 (30)</v>
      </c>
      <c r="M1914" s="91">
        <f>LOOKUP(biasa2[[#This Row],[NO]],biasa1[NO],biasa1[JUMLAH])</f>
        <v>5</v>
      </c>
      <c r="N1914" s="91" t="str">
        <f>LOOKUP(biasa2[[#This Row],[NO]],biasa1[NO],biasa1[SATUAN])</f>
        <v>96 tabung</v>
      </c>
    </row>
    <row r="1915" spans="1:14" ht="20.100000000000001" customHeight="1">
      <c r="A1915" s="87">
        <f>IF(biasa1[[#This Row],[JUMLAH]]&gt;0,COUNT(A$3:$A1914)+1,"")</f>
        <v>1889</v>
      </c>
      <c r="B1915" s="88" t="s">
        <v>1871</v>
      </c>
      <c r="C1915" s="87">
        <f>IF(biasa1[[#This Row],[BARU]]="",biasa1[[#This Row],[JUMLAH AWAL]],biasa1[[#This Row],[BARU]])</f>
        <v>7</v>
      </c>
      <c r="D1915" s="87" t="s">
        <v>624</v>
      </c>
      <c r="E1915" s="87">
        <v>7</v>
      </c>
      <c r="F1915" s="87"/>
      <c r="G19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5" s="90"/>
      <c r="I19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5" s="91">
        <f>LOOKUP(ROW(K1915)-ROWS($K$1:$K$3),biasa1[NO])</f>
        <v>1912</v>
      </c>
      <c r="L1915" s="77" t="str">
        <f>LOOKUP(biasa2[[#This Row],[NO]],biasa1[NO],biasa1[NAMA])</f>
        <v>Pensil + Stip Klg KB-148</v>
      </c>
      <c r="M1915" s="91">
        <f>LOOKUP(biasa2[[#This Row],[NO]],biasa1[NO],biasa1[JUMLAH])</f>
        <v>4</v>
      </c>
      <c r="N1915" s="91" t="str">
        <f>LOOKUP(biasa2[[#This Row],[NO]],biasa1[NO],biasa1[SATUAN])</f>
        <v>96 tabung</v>
      </c>
    </row>
    <row r="1916" spans="1:14" ht="20.100000000000001" customHeight="1">
      <c r="A1916" s="87">
        <f>IF(biasa1[[#This Row],[JUMLAH]]&gt;0,COUNT(A$3:$A1915)+1,"")</f>
        <v>1890</v>
      </c>
      <c r="B1916" s="88" t="s">
        <v>1872</v>
      </c>
      <c r="C1916" s="87">
        <f>IF(biasa1[[#This Row],[BARU]]="",biasa1[[#This Row],[JUMLAH AWAL]],biasa1[[#This Row],[BARU]])</f>
        <v>6</v>
      </c>
      <c r="D1916" s="87" t="s">
        <v>624</v>
      </c>
      <c r="E1916" s="87">
        <v>6</v>
      </c>
      <c r="F1916" s="87"/>
      <c r="G19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6" s="90"/>
      <c r="I19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6" s="91">
        <f>LOOKUP(ROW(K1916)-ROWS($K$1:$K$3),biasa1[NO])</f>
        <v>1913</v>
      </c>
      <c r="L1916" s="77" t="str">
        <f>LOOKUP(biasa2[[#This Row],[NO]],biasa1[NO],biasa1[NAMA])</f>
        <v>Pensil + Stip Kodok 033</v>
      </c>
      <c r="M1916" s="91">
        <f>LOOKUP(biasa2[[#This Row],[NO]],biasa1[NO],biasa1[JUMLAH])</f>
        <v>1</v>
      </c>
      <c r="N1916" s="91" t="str">
        <f>LOOKUP(biasa2[[#This Row],[NO]],biasa1[NO],biasa1[SATUAN])</f>
        <v>19 box</v>
      </c>
    </row>
    <row r="1917" spans="1:14" ht="20.100000000000001" customHeight="1">
      <c r="A1917" s="87">
        <f>IF(biasa1[[#This Row],[JUMLAH]]&gt;0,COUNT(A$3:$A1916)+1,"")</f>
        <v>1891</v>
      </c>
      <c r="B1917" s="88" t="s">
        <v>1873</v>
      </c>
      <c r="C1917" s="87">
        <f>IF(biasa1[[#This Row],[BARU]]="",biasa1[[#This Row],[JUMLAH AWAL]],biasa1[[#This Row],[BARU]])</f>
        <v>1</v>
      </c>
      <c r="D1917" s="87" t="s">
        <v>673</v>
      </c>
      <c r="E1917" s="87">
        <v>1</v>
      </c>
      <c r="F1917" s="87"/>
      <c r="G19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7" s="90"/>
      <c r="I19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7" s="91">
        <f>LOOKUP(ROW(K1917)-ROWS($K$1:$K$3),biasa1[NO])</f>
        <v>1914</v>
      </c>
      <c r="L1917" s="77" t="str">
        <f>LOOKUP(biasa2[[#This Row],[NO]],biasa1[NO],biasa1[NAMA])</f>
        <v>Pensil 2B Fancy (36) 8 Seri</v>
      </c>
      <c r="M1917" s="91">
        <f>LOOKUP(biasa2[[#This Row],[NO]],biasa1[NO],biasa1[JUMLAH])</f>
        <v>2</v>
      </c>
      <c r="N1917" s="91" t="str">
        <f>LOOKUP(biasa2[[#This Row],[NO]],biasa1[NO],biasa1[SATUAN])</f>
        <v>80 pk</v>
      </c>
    </row>
    <row r="1918" spans="1:14" ht="20.100000000000001" customHeight="1">
      <c r="A1918" s="87">
        <f>IF(biasa1[[#This Row],[JUMLAH]]&gt;0,COUNT(A$3:$A1917)+1,"")</f>
        <v>1892</v>
      </c>
      <c r="B1918" s="88" t="s">
        <v>1874</v>
      </c>
      <c r="C1918" s="87">
        <f>IF(biasa1[[#This Row],[BARU]]="",biasa1[[#This Row],[JUMLAH AWAL]],biasa1[[#This Row],[BARU]])</f>
        <v>4</v>
      </c>
      <c r="D1918" s="87" t="s">
        <v>230</v>
      </c>
      <c r="E1918" s="87">
        <v>4</v>
      </c>
      <c r="F1918" s="87"/>
      <c r="G19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8" s="90"/>
      <c r="I19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8" s="91">
        <f>LOOKUP(ROW(K1918)-ROWS($K$1:$K$3),biasa1[NO])</f>
        <v>1915</v>
      </c>
      <c r="L1918" s="77" t="str">
        <f>LOOKUP(biasa2[[#This Row],[NO]],biasa1[NO],biasa1[NAMA])</f>
        <v>Pensil 2B Fancy Ky FPP50</v>
      </c>
      <c r="M1918" s="91">
        <f>LOOKUP(biasa2[[#This Row],[NO]],biasa1[NO],biasa1[JUMLAH])</f>
        <v>8</v>
      </c>
      <c r="N1918" s="91" t="str">
        <f>LOOKUP(biasa2[[#This Row],[NO]],biasa1[NO],biasa1[SATUAN])</f>
        <v>60 pot</v>
      </c>
    </row>
    <row r="1919" spans="1:14" ht="20.100000000000001" customHeight="1">
      <c r="A1919" s="87">
        <f>IF(biasa1[[#This Row],[JUMLAH]]&gt;0,COUNT(A$3:$A1918)+1,"")</f>
        <v>1893</v>
      </c>
      <c r="B1919" s="88" t="s">
        <v>1875</v>
      </c>
      <c r="C1919" s="87">
        <f>IF(biasa1[[#This Row],[BARU]]="",biasa1[[#This Row],[JUMLAH AWAL]],biasa1[[#This Row],[BARU]])</f>
        <v>10</v>
      </c>
      <c r="D1919" s="87" t="s">
        <v>93</v>
      </c>
      <c r="E1919" s="87">
        <v>10</v>
      </c>
      <c r="F1919" s="87"/>
      <c r="G19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9" s="90"/>
      <c r="I19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9" s="91">
        <f>LOOKUP(ROW(K1919)-ROWS($K$1:$K$3),biasa1[NO])</f>
        <v>1916</v>
      </c>
      <c r="L1919" s="77" t="str">
        <f>LOOKUP(biasa2[[#This Row],[NO]],biasa1[NO],biasa1[NAMA])</f>
        <v>Pensil 2B Flouren Zendi 288 (36)</v>
      </c>
      <c r="M1919" s="91">
        <f>LOOKUP(biasa2[[#This Row],[NO]],biasa1[NO],biasa1[JUMLAH])</f>
        <v>62</v>
      </c>
      <c r="N1919" s="91" t="str">
        <f>LOOKUP(biasa2[[#This Row],[NO]],biasa1[NO],biasa1[SATUAN])</f>
        <v>48 box</v>
      </c>
    </row>
    <row r="1920" spans="1:14" ht="20.100000000000001" customHeight="1">
      <c r="A1920" s="87">
        <f>IF(biasa1[[#This Row],[JUMLAH]]&gt;0,COUNT(A$3:$A1919)+1,"")</f>
        <v>1894</v>
      </c>
      <c r="B1920" s="88" t="s">
        <v>1876</v>
      </c>
      <c r="C1920" s="87">
        <f>IF(biasa1[[#This Row],[BARU]]="",biasa1[[#This Row],[JUMLAH AWAL]],biasa1[[#This Row],[BARU]])</f>
        <v>4</v>
      </c>
      <c r="D1920" s="87" t="s">
        <v>802</v>
      </c>
      <c r="E1920" s="87">
        <v>4</v>
      </c>
      <c r="F1920" s="87"/>
      <c r="G19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0" s="90"/>
      <c r="I19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0" s="91">
        <f>LOOKUP(ROW(K1920)-ROWS($K$1:$K$3),biasa1[NO])</f>
        <v>1917</v>
      </c>
      <c r="L1920" s="77" t="str">
        <f>LOOKUP(biasa2[[#This Row],[NO]],biasa1[NO],biasa1[NAMA])</f>
        <v>Pensil 2B Flouren+stip 388(36)</v>
      </c>
      <c r="M1920" s="91">
        <f>LOOKUP(biasa2[[#This Row],[NO]],biasa1[NO],biasa1[JUMLAH])</f>
        <v>53</v>
      </c>
      <c r="N1920" s="91" t="str">
        <f>LOOKUP(biasa2[[#This Row],[NO]],biasa1[NO],biasa1[SATUAN])</f>
        <v>48 box</v>
      </c>
    </row>
    <row r="1921" spans="1:14" ht="20.100000000000001" customHeight="1">
      <c r="A1921" s="87">
        <f>IF(biasa1[[#This Row],[JUMLAH]]&gt;0,COUNT(A$3:$A1920)+1,"")</f>
        <v>1895</v>
      </c>
      <c r="B1921" s="88" t="s">
        <v>1877</v>
      </c>
      <c r="C1921" s="87">
        <f>IF(biasa1[[#This Row],[BARU]]="",biasa1[[#This Row],[JUMLAH AWAL]],biasa1[[#This Row],[BARU]])</f>
        <v>5</v>
      </c>
      <c r="D1921" s="87" t="s">
        <v>230</v>
      </c>
      <c r="E1921" s="87">
        <v>5</v>
      </c>
      <c r="F1921" s="87"/>
      <c r="G19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1" s="90"/>
      <c r="I19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1" s="91">
        <f>LOOKUP(ROW(K1921)-ROWS($K$1:$K$3),biasa1[NO])</f>
        <v>1918</v>
      </c>
      <c r="L1921" s="77" t="str">
        <f>LOOKUP(biasa2[[#This Row],[NO]],biasa1[NO],biasa1[NAMA])</f>
        <v>Pensil 2B Holoscop</v>
      </c>
      <c r="M1921" s="91">
        <f>LOOKUP(biasa2[[#This Row],[NO]],biasa1[NO],biasa1[JUMLAH])</f>
        <v>4</v>
      </c>
      <c r="N1921" s="91" t="str">
        <f>LOOKUP(biasa2[[#This Row],[NO]],biasa1[NO],biasa1[SATUAN])</f>
        <v>30 gr</v>
      </c>
    </row>
    <row r="1922" spans="1:14" ht="20.100000000000001" customHeight="1">
      <c r="A1922" s="87">
        <f>IF(biasa1[[#This Row],[JUMLAH]]&gt;0,COUNT(A$3:$A1921)+1,"")</f>
        <v>1896</v>
      </c>
      <c r="B1922" s="88" t="s">
        <v>1878</v>
      </c>
      <c r="C1922" s="87">
        <f>IF(biasa1[[#This Row],[BARU]]="",biasa1[[#This Row],[JUMLAH AWAL]],biasa1[[#This Row],[BARU]])</f>
        <v>2</v>
      </c>
      <c r="D1922" s="87" t="s">
        <v>3</v>
      </c>
      <c r="E1922" s="87">
        <v>2</v>
      </c>
      <c r="F1922" s="87"/>
      <c r="G19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2" s="90"/>
      <c r="I19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2" s="91">
        <f>LOOKUP(ROW(K1922)-ROWS($K$1:$K$3),biasa1[NO])</f>
        <v>1919</v>
      </c>
      <c r="L1922" s="77" t="str">
        <f>LOOKUP(biasa2[[#This Row],[NO]],biasa1[NO],biasa1[NAMA])</f>
        <v>Pensil 2B P Puff K+B(1)/ Br Tua(1)</v>
      </c>
      <c r="M1922" s="91">
        <f>LOOKUP(biasa2[[#This Row],[NO]],biasa1[NO],biasa1[JUMLAH])</f>
        <v>1</v>
      </c>
      <c r="N1922" s="91" t="str">
        <f>LOOKUP(biasa2[[#This Row],[NO]],biasa1[NO],biasa1[SATUAN])</f>
        <v>24 box</v>
      </c>
    </row>
    <row r="1923" spans="1:14" ht="20.100000000000001" customHeight="1">
      <c r="A1923" s="87">
        <f>IF(biasa1[[#This Row],[JUMLAH]]&gt;0,COUNT(A$3:$A1922)+1,"")</f>
        <v>1897</v>
      </c>
      <c r="B1923" s="88" t="s">
        <v>1879</v>
      </c>
      <c r="C1923" s="87">
        <f>IF(biasa1[[#This Row],[BARU]]="",biasa1[[#This Row],[JUMLAH AWAL]],biasa1[[#This Row],[BARU]])</f>
        <v>10</v>
      </c>
      <c r="D1923" s="87" t="s">
        <v>627</v>
      </c>
      <c r="E1923" s="87">
        <v>10</v>
      </c>
      <c r="F1923" s="87"/>
      <c r="G19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3" s="90"/>
      <c r="I19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3" s="91">
        <f>LOOKUP(ROW(K1923)-ROWS($K$1:$K$3),biasa1[NO])</f>
        <v>1920</v>
      </c>
      <c r="L1923" s="77" t="str">
        <f>LOOKUP(biasa2[[#This Row],[NO]],biasa1[NO],biasa1[NAMA])</f>
        <v>Pensil 6925 A putar</v>
      </c>
      <c r="M1923" s="91">
        <f>LOOKUP(biasa2[[#This Row],[NO]],biasa1[NO],biasa1[JUMLAH])</f>
        <v>2</v>
      </c>
      <c r="N1923" s="91" t="str">
        <f>LOOKUP(biasa2[[#This Row],[NO]],biasa1[NO],biasa1[SATUAN])</f>
        <v>40 box</v>
      </c>
    </row>
    <row r="1924" spans="1:14" ht="20.100000000000001" customHeight="1">
      <c r="A1924" s="87">
        <f>IF(biasa1[[#This Row],[JUMLAH]]&gt;0,COUNT(A$3:$A1923)+1,"")</f>
        <v>1898</v>
      </c>
      <c r="B1924" s="88" t="s">
        <v>1880</v>
      </c>
      <c r="C1924" s="87">
        <f>IF(biasa1[[#This Row],[BARU]]="",biasa1[[#This Row],[JUMLAH AWAL]],biasa1[[#This Row],[BARU]])</f>
        <v>29</v>
      </c>
      <c r="D1924" s="87">
        <v>100</v>
      </c>
      <c r="E1924" s="87">
        <v>29</v>
      </c>
      <c r="F1924" s="87"/>
      <c r="G19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4" s="90"/>
      <c r="I19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4" s="91">
        <f>LOOKUP(ROW(K1924)-ROWS($K$1:$K$3),biasa1[NO])</f>
        <v>1921</v>
      </c>
      <c r="L1924" s="77" t="str">
        <f>LOOKUP(biasa2[[#This Row],[NO]],biasa1[NO],biasa1[NAMA])</f>
        <v>Pensil 6925 ATAS</v>
      </c>
      <c r="M1924" s="91">
        <f>LOOKUP(biasa2[[#This Row],[NO]],biasa1[NO],biasa1[JUMLAH])</f>
        <v>45</v>
      </c>
      <c r="N1924" s="91" t="str">
        <f>LOOKUP(biasa2[[#This Row],[NO]],biasa1[NO],biasa1[SATUAN])</f>
        <v>40 box</v>
      </c>
    </row>
    <row r="1925" spans="1:14" ht="20.100000000000001" customHeight="1">
      <c r="A1925" s="87">
        <f>IF(biasa1[[#This Row],[JUMLAH]]&gt;0,COUNT(A$3:$A1924)+1,"")</f>
        <v>1899</v>
      </c>
      <c r="B1925" s="88" t="s">
        <v>1881</v>
      </c>
      <c r="C1925" s="87">
        <f>IF(biasa1[[#This Row],[BARU]]="",biasa1[[#This Row],[JUMLAH AWAL]],biasa1[[#This Row],[BARU]])</f>
        <v>1</v>
      </c>
      <c r="D1925" s="87" t="s">
        <v>192</v>
      </c>
      <c r="E1925" s="87">
        <v>1</v>
      </c>
      <c r="F1925" s="87"/>
      <c r="G19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5" s="90"/>
      <c r="I19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5" s="91">
        <f>LOOKUP(ROW(K1925)-ROWS($K$1:$K$3),biasa1[NO])</f>
        <v>1922</v>
      </c>
      <c r="L1925" s="77" t="str">
        <f>LOOKUP(biasa2[[#This Row],[NO]],biasa1[NO],biasa1[NAMA])</f>
        <v>Pensil box 4 motif WTP (72 pc)</v>
      </c>
      <c r="M1925" s="91">
        <f>LOOKUP(biasa2[[#This Row],[NO]],biasa1[NO],biasa1[JUMLAH])</f>
        <v>1</v>
      </c>
      <c r="N1925" s="91" t="str">
        <f>LOOKUP(biasa2[[#This Row],[NO]],biasa1[NO],biasa1[SATUAN])</f>
        <v>40 box</v>
      </c>
    </row>
    <row r="1926" spans="1:14" ht="20.100000000000001" customHeight="1">
      <c r="A1926" s="87">
        <f>IF(biasa1[[#This Row],[JUMLAH]]&gt;0,COUNT(A$3:$A1925)+1,"")</f>
        <v>1900</v>
      </c>
      <c r="B1926" s="88" t="s">
        <v>1882</v>
      </c>
      <c r="C1926" s="87">
        <f>IF(biasa1[[#This Row],[BARU]]="",biasa1[[#This Row],[JUMLAH AWAL]],biasa1[[#This Row],[BARU]])</f>
        <v>2</v>
      </c>
      <c r="D1926" s="87" t="s">
        <v>40</v>
      </c>
      <c r="E1926" s="87">
        <v>2</v>
      </c>
      <c r="F1926" s="87"/>
      <c r="G19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6" s="90"/>
      <c r="I19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6" s="91">
        <f>LOOKUP(ROW(K1926)-ROWS($K$1:$K$3),biasa1[NO])</f>
        <v>1923</v>
      </c>
      <c r="L1926" s="77" t="str">
        <f>LOOKUP(biasa2[[#This Row],[NO]],biasa1[NO],biasa1[NAMA])</f>
        <v>Pensil Carpenter 500</v>
      </c>
      <c r="M1926" s="91">
        <f>LOOKUP(biasa2[[#This Row],[NO]],biasa1[NO],biasa1[JUMLAH])</f>
        <v>1</v>
      </c>
      <c r="N1926" s="91" t="str">
        <f>LOOKUP(biasa2[[#This Row],[NO]],biasa1[NO],biasa1[SATUAN])</f>
        <v>20 gr</v>
      </c>
    </row>
    <row r="1927" spans="1:14" ht="20.100000000000001" customHeight="1">
      <c r="A1927" s="87">
        <f>IF(biasa1[[#This Row],[JUMLAH]]&gt;0,COUNT(A$3:$A1926)+1,"")</f>
        <v>1901</v>
      </c>
      <c r="B1927" s="88" t="s">
        <v>1883</v>
      </c>
      <c r="C1927" s="87">
        <f>IF(biasa1[[#This Row],[BARU]]="",biasa1[[#This Row],[JUMLAH AWAL]],biasa1[[#This Row],[BARU]])</f>
        <v>7</v>
      </c>
      <c r="D1927" s="87" t="s">
        <v>139</v>
      </c>
      <c r="E1927" s="87">
        <v>7</v>
      </c>
      <c r="F1927" s="87"/>
      <c r="G19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7" s="90"/>
      <c r="I19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7" s="91">
        <f>LOOKUP(ROW(K1927)-ROWS($K$1:$K$3),biasa1[NO])</f>
        <v>1924</v>
      </c>
      <c r="L1927" s="77" t="str">
        <f>LOOKUP(biasa2[[#This Row],[NO]],biasa1[NO],biasa1[NAMA])</f>
        <v>Pensil Chung Hwa 2B 6151</v>
      </c>
      <c r="M1927" s="91">
        <f>LOOKUP(biasa2[[#This Row],[NO]],biasa1[NO],biasa1[JUMLAH])</f>
        <v>5</v>
      </c>
      <c r="N1927" s="91" t="str">
        <f>LOOKUP(biasa2[[#This Row],[NO]],biasa1[NO],biasa1[SATUAN])</f>
        <v>30 grs</v>
      </c>
    </row>
    <row r="1928" spans="1:14" ht="20.100000000000001" customHeight="1">
      <c r="A1928" s="87">
        <f>IF(biasa1[[#This Row],[JUMLAH]]&gt;0,COUNT(A$3:$A1927)+1,"")</f>
        <v>1902</v>
      </c>
      <c r="B1928" s="88" t="s">
        <v>1884</v>
      </c>
      <c r="C1928" s="87">
        <f>IF(biasa1[[#This Row],[BARU]]="",biasa1[[#This Row],[JUMLAH AWAL]],biasa1[[#This Row],[BARU]])</f>
        <v>7</v>
      </c>
      <c r="D1928" s="87" t="s">
        <v>40</v>
      </c>
      <c r="E1928" s="87">
        <v>7</v>
      </c>
      <c r="F1928" s="87"/>
      <c r="G19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8" s="90"/>
      <c r="I19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8" s="91">
        <f>LOOKUP(ROW(K1928)-ROWS($K$1:$K$3),biasa1[NO])</f>
        <v>1925</v>
      </c>
      <c r="L1928" s="77" t="str">
        <f>LOOKUP(biasa2[[#This Row],[NO]],biasa1[NO],biasa1[NAMA])</f>
        <v>Pensil Chung Hwa 6161 2B</v>
      </c>
      <c r="M1928" s="91">
        <f>LOOKUP(biasa2[[#This Row],[NO]],biasa1[NO],biasa1[JUMLAH])</f>
        <v>2</v>
      </c>
      <c r="N1928" s="91" t="str">
        <f>LOOKUP(biasa2[[#This Row],[NO]],biasa1[NO],biasa1[SATUAN])</f>
        <v>30 gr</v>
      </c>
    </row>
    <row r="1929" spans="1:14" ht="20.100000000000001" customHeight="1">
      <c r="A1929" s="89">
        <f>IF(biasa1[[#This Row],[JUMLAH]]&gt;0,COUNT(A$3:$A1928)+1,"")</f>
        <v>1903</v>
      </c>
      <c r="B1929" s="88" t="s">
        <v>3681</v>
      </c>
      <c r="C1929" s="89">
        <f>IF(biasa1[[#This Row],[BARU]]="",biasa1[[#This Row],[JUMLAH AWAL]],biasa1[[#This Row],[BARU]])</f>
        <v>2</v>
      </c>
      <c r="D1929" s="87" t="s">
        <v>83</v>
      </c>
      <c r="E1929" s="87"/>
      <c r="F1929" s="87">
        <v>2</v>
      </c>
      <c r="G1929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2</v>
      </c>
      <c r="H1929" s="90"/>
      <c r="I19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1929" s="91">
        <f>LOOKUP(ROW(K1929)-ROWS($K$1:$K$3),biasa1[NO])</f>
        <v>1926</v>
      </c>
      <c r="L1929" s="77" t="str">
        <f>LOOKUP(biasa2[[#This Row],[NO]],biasa1[NO],biasa1[NAMA])</f>
        <v>Pensil Chung Hwa 8899</v>
      </c>
      <c r="M1929" s="91">
        <f>LOOKUP(biasa2[[#This Row],[NO]],biasa1[NO],biasa1[JUMLAH])</f>
        <v>1</v>
      </c>
      <c r="N1929" s="91" t="str">
        <f>LOOKUP(biasa2[[#This Row],[NO]],biasa1[NO],biasa1[SATUAN])</f>
        <v>30 gr</v>
      </c>
    </row>
    <row r="1930" spans="1:14" ht="20.100000000000001" customHeight="1">
      <c r="A1930" s="87">
        <f>IF(biasa1[[#This Row],[JUMLAH]]&gt;0,COUNT(A$3:$A1929)+1,"")</f>
        <v>1904</v>
      </c>
      <c r="B1930" s="88" t="s">
        <v>1885</v>
      </c>
      <c r="C1930" s="87">
        <f>IF(biasa1[[#This Row],[BARU]]="",biasa1[[#This Row],[JUMLAH AWAL]],biasa1[[#This Row],[BARU]])</f>
        <v>5</v>
      </c>
      <c r="D1930" s="87" t="s">
        <v>40</v>
      </c>
      <c r="E1930" s="87">
        <v>5</v>
      </c>
      <c r="F1930" s="87"/>
      <c r="G19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0" s="90"/>
      <c r="I19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0" s="91">
        <f>LOOKUP(ROW(K1930)-ROWS($K$1:$K$3),biasa1[NO])</f>
        <v>1927</v>
      </c>
      <c r="L1930" s="77" t="str">
        <f>LOOKUP(biasa2[[#This Row],[NO]],biasa1[NO],biasa1[NAMA])</f>
        <v>Pensil Collen 2B Fancy</v>
      </c>
      <c r="M1930" s="91">
        <f>LOOKUP(biasa2[[#This Row],[NO]],biasa1[NO],biasa1[JUMLAH])</f>
        <v>10</v>
      </c>
      <c r="N1930" s="91" t="str">
        <f>LOOKUP(biasa2[[#This Row],[NO]],biasa1[NO],biasa1[SATUAN])</f>
        <v>40 box</v>
      </c>
    </row>
    <row r="1931" spans="1:14" ht="20.100000000000001" customHeight="1">
      <c r="A1931" s="87">
        <f>IF(biasa1[[#This Row],[JUMLAH]]&gt;0,COUNT(A$3:$A1930)+1,"")</f>
        <v>1905</v>
      </c>
      <c r="B1931" s="88" t="s">
        <v>1886</v>
      </c>
      <c r="C1931" s="87">
        <f>IF(biasa1[[#This Row],[BARU]]="",biasa1[[#This Row],[JUMLAH AWAL]],biasa1[[#This Row],[BARU]])</f>
        <v>3</v>
      </c>
      <c r="D1931" s="87" t="s">
        <v>1887</v>
      </c>
      <c r="E1931" s="87">
        <v>3</v>
      </c>
      <c r="F1931" s="87"/>
      <c r="G19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1" s="90"/>
      <c r="I19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1" s="91">
        <f>LOOKUP(ROW(K1931)-ROWS($K$1:$K$3),biasa1[NO])</f>
        <v>1928</v>
      </c>
      <c r="L1931" s="77" t="str">
        <f>LOOKUP(biasa2[[#This Row],[NO]],biasa1[NO],biasa1[NAMA])</f>
        <v>Pensil Collen 2BM</v>
      </c>
      <c r="M1931" s="91">
        <f>LOOKUP(biasa2[[#This Row],[NO]],biasa1[NO],biasa1[JUMLAH])</f>
        <v>4</v>
      </c>
      <c r="N1931" s="91" t="str">
        <f>LOOKUP(biasa2[[#This Row],[NO]],biasa1[NO],biasa1[SATUAN])</f>
        <v>40 box</v>
      </c>
    </row>
    <row r="1932" spans="1:14" ht="20.100000000000001" customHeight="1">
      <c r="A1932" s="87">
        <f>IF(biasa1[[#This Row],[JUMLAH]]&gt;0,COUNT(A$3:$A1931)+1,"")</f>
        <v>1906</v>
      </c>
      <c r="B1932" s="88" t="s">
        <v>1888</v>
      </c>
      <c r="C1932" s="87">
        <f>IF(biasa1[[#This Row],[BARU]]="",biasa1[[#This Row],[JUMLAH AWAL]],biasa1[[#This Row],[BARU]])</f>
        <v>2</v>
      </c>
      <c r="D1932" s="87" t="s">
        <v>1889</v>
      </c>
      <c r="E1932" s="87">
        <v>2</v>
      </c>
      <c r="F1932" s="87"/>
      <c r="G19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2" s="90"/>
      <c r="I19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2" s="91">
        <f>LOOKUP(ROW(K1932)-ROWS($K$1:$K$3),biasa1[NO])</f>
        <v>1929</v>
      </c>
      <c r="L1932" s="77" t="str">
        <f>LOOKUP(biasa2[[#This Row],[NO]],biasa1[NO],biasa1[NAMA])</f>
        <v>Pensil Cowry 2B Fancy</v>
      </c>
      <c r="M1932" s="91">
        <f>LOOKUP(biasa2[[#This Row],[NO]],biasa1[NO],biasa1[JUMLAH])</f>
        <v>70</v>
      </c>
      <c r="N1932" s="91" t="str">
        <f>LOOKUP(biasa2[[#This Row],[NO]],biasa1[NO],biasa1[SATUAN])</f>
        <v>20 gr</v>
      </c>
    </row>
    <row r="1933" spans="1:14" ht="20.100000000000001" customHeight="1">
      <c r="A1933" s="87">
        <f>IF(biasa1[[#This Row],[JUMLAH]]&gt;0,COUNT(A$3:$A1932)+1,"")</f>
        <v>1907</v>
      </c>
      <c r="B1933" s="88" t="s">
        <v>1890</v>
      </c>
      <c r="C1933" s="87">
        <f>IF(biasa1[[#This Row],[BARU]]="",biasa1[[#This Row],[JUMLAH AWAL]],biasa1[[#This Row],[BARU]])</f>
        <v>2</v>
      </c>
      <c r="D1933" s="87" t="s">
        <v>156</v>
      </c>
      <c r="E1933" s="87">
        <v>2</v>
      </c>
      <c r="F1933" s="87"/>
      <c r="G19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3" s="90"/>
      <c r="I19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3" s="91">
        <f>LOOKUP(ROW(K1933)-ROWS($K$1:$K$3),biasa1[NO])</f>
        <v>1930</v>
      </c>
      <c r="L1933" s="77" t="str">
        <f>LOOKUP(biasa2[[#This Row],[NO]],biasa1[NO],biasa1[NAMA])</f>
        <v>Pensil DM 5188</v>
      </c>
      <c r="M1933" s="91">
        <f>LOOKUP(biasa2[[#This Row],[NO]],biasa1[NO],biasa1[JUMLAH])</f>
        <v>45</v>
      </c>
      <c r="N1933" s="91" t="str">
        <f>LOOKUP(biasa2[[#This Row],[NO]],biasa1[NO],biasa1[SATUAN])</f>
        <v>240 ls</v>
      </c>
    </row>
    <row r="1934" spans="1:14" ht="20.100000000000001" customHeight="1">
      <c r="A1934" s="87">
        <f>IF(biasa1[[#This Row],[JUMLAH]]&gt;0,COUNT(A$3:$A1933)+1,"")</f>
        <v>1908</v>
      </c>
      <c r="B1934" s="88" t="s">
        <v>1891</v>
      </c>
      <c r="C1934" s="87">
        <f>IF(biasa1[[#This Row],[BARU]]="",biasa1[[#This Row],[JUMLAH AWAL]],biasa1[[#This Row],[BARU]])</f>
        <v>1</v>
      </c>
      <c r="D1934" s="87" t="s">
        <v>245</v>
      </c>
      <c r="E1934" s="87">
        <v>1</v>
      </c>
      <c r="F1934" s="87"/>
      <c r="G19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4" s="90"/>
      <c r="I19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4" s="91">
        <f>LOOKUP(ROW(K1934)-ROWS($K$1:$K$3),biasa1[NO])</f>
        <v>1931</v>
      </c>
      <c r="L1934" s="77" t="str">
        <f>LOOKUP(biasa2[[#This Row],[NO]],biasa1[NO],biasa1[NAMA])</f>
        <v>Pensil DM 7812</v>
      </c>
      <c r="M1934" s="91">
        <f>LOOKUP(biasa2[[#This Row],[NO]],biasa1[NO],biasa1[JUMLAH])</f>
        <v>4</v>
      </c>
      <c r="N1934" s="91" t="str">
        <f>LOOKUP(biasa2[[#This Row],[NO]],biasa1[NO],biasa1[SATUAN])</f>
        <v>10 box</v>
      </c>
    </row>
    <row r="1935" spans="1:14" ht="20.100000000000001" customHeight="1">
      <c r="A1935" s="87">
        <f>IF(biasa1[[#This Row],[JUMLAH]]&gt;0,COUNT(A$3:$A1934)+1,"")</f>
        <v>1909</v>
      </c>
      <c r="B1935" s="88" t="s">
        <v>1891</v>
      </c>
      <c r="C1935" s="87">
        <f>IF(biasa1[[#This Row],[BARU]]="",biasa1[[#This Row],[JUMLAH AWAL]],biasa1[[#This Row],[BARU]])</f>
        <v>1</v>
      </c>
      <c r="D1935" s="87" t="s">
        <v>1892</v>
      </c>
      <c r="E1935" s="87">
        <v>1</v>
      </c>
      <c r="F1935" s="87"/>
      <c r="G19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5" s="90"/>
      <c r="I19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5" s="91">
        <f>LOOKUP(ROW(K1935)-ROWS($K$1:$K$3),biasa1[NO])</f>
        <v>1932</v>
      </c>
      <c r="L1935" s="77" t="str">
        <f>LOOKUP(biasa2[[#This Row],[NO]],biasa1[NO],biasa1[NAMA])</f>
        <v>Pensil Fancy 2B Dsy Fp stip</v>
      </c>
      <c r="M1935" s="91">
        <f>LOOKUP(biasa2[[#This Row],[NO]],biasa1[NO],biasa1[JUMLAH])</f>
        <v>12</v>
      </c>
      <c r="N1935" s="91" t="str">
        <f>LOOKUP(biasa2[[#This Row],[NO]],biasa1[NO],biasa1[SATUAN])</f>
        <v>40 box</v>
      </c>
    </row>
    <row r="1936" spans="1:14" ht="20.100000000000001" customHeight="1">
      <c r="A1936" s="87">
        <f>IF(biasa1[[#This Row],[JUMLAH]]&gt;0,COUNT(A$3:$A1935)+1,"")</f>
        <v>1910</v>
      </c>
      <c r="B1936" s="88" t="s">
        <v>1893</v>
      </c>
      <c r="C1936" s="87">
        <f>IF(biasa1[[#This Row],[BARU]]="",biasa1[[#This Row],[JUMLAH AWAL]],biasa1[[#This Row],[BARU]])</f>
        <v>1</v>
      </c>
      <c r="D1936" s="87" t="s">
        <v>1894</v>
      </c>
      <c r="E1936" s="87">
        <v>1</v>
      </c>
      <c r="F1936" s="87"/>
      <c r="G19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6" s="90"/>
      <c r="I19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6" s="91">
        <f>LOOKUP(ROW(K1936)-ROWS($K$1:$K$3),biasa1[NO])</f>
        <v>1933</v>
      </c>
      <c r="L1936" s="77" t="str">
        <f>LOOKUP(biasa2[[#This Row],[NO]],biasa1[NO],biasa1[NAMA])</f>
        <v>Pensil Fancy 2B Dsy Tp Stip 001</v>
      </c>
      <c r="M1936" s="91">
        <f>LOOKUP(biasa2[[#This Row],[NO]],biasa1[NO],biasa1[JUMLAH])</f>
        <v>6</v>
      </c>
      <c r="N1936" s="91" t="str">
        <f>LOOKUP(biasa2[[#This Row],[NO]],biasa1[NO],biasa1[SATUAN])</f>
        <v>40 gr</v>
      </c>
    </row>
    <row r="1937" spans="1:14" ht="20.100000000000001" customHeight="1">
      <c r="A1937" s="87">
        <f>IF(biasa1[[#This Row],[JUMLAH]]&gt;0,COUNT(A$3:$A1936)+1,"")</f>
        <v>1911</v>
      </c>
      <c r="B1937" s="88" t="s">
        <v>1895</v>
      </c>
      <c r="C1937" s="87">
        <f>IF(biasa1[[#This Row],[BARU]]="",biasa1[[#This Row],[JUMLAH AWAL]],biasa1[[#This Row],[BARU]])</f>
        <v>5</v>
      </c>
      <c r="D1937" s="87" t="s">
        <v>1896</v>
      </c>
      <c r="E1937" s="87">
        <v>5</v>
      </c>
      <c r="F1937" s="87"/>
      <c r="G19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7" s="90"/>
      <c r="I19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7" s="91">
        <f>LOOKUP(ROW(K1937)-ROWS($K$1:$K$3),biasa1[NO])</f>
        <v>1934</v>
      </c>
      <c r="L1937" s="77" t="str">
        <f>LOOKUP(biasa2[[#This Row],[NO]],biasa1[NO],biasa1[NAMA])</f>
        <v>Pensil Fancy lucu (100)</v>
      </c>
      <c r="M1937" s="91">
        <f>LOOKUP(biasa2[[#This Row],[NO]],biasa1[NO],biasa1[JUMLAH])</f>
        <v>39</v>
      </c>
      <c r="N1937" s="91" t="str">
        <f>LOOKUP(biasa2[[#This Row],[NO]],biasa1[NO],biasa1[SATUAN])</f>
        <v>24 dos</v>
      </c>
    </row>
    <row r="1938" spans="1:14" ht="20.100000000000001" customHeight="1">
      <c r="A1938" s="87">
        <f>IF(biasa1[[#This Row],[JUMLAH]]&gt;0,COUNT(A$3:$A1937)+1,"")</f>
        <v>1912</v>
      </c>
      <c r="B1938" s="88" t="s">
        <v>1897</v>
      </c>
      <c r="C1938" s="87">
        <f>IF(biasa1[[#This Row],[BARU]]="",biasa1[[#This Row],[JUMLAH AWAL]],biasa1[[#This Row],[BARU]])</f>
        <v>4</v>
      </c>
      <c r="D1938" s="87" t="s">
        <v>1896</v>
      </c>
      <c r="E1938" s="87">
        <v>4</v>
      </c>
      <c r="F1938" s="87"/>
      <c r="G19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8" s="90"/>
      <c r="I19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8" s="91">
        <f>LOOKUP(ROW(K1938)-ROWS($K$1:$K$3),biasa1[NO])</f>
        <v>1935</v>
      </c>
      <c r="L1938" s="77" t="str">
        <f>LOOKUP(biasa2[[#This Row],[NO]],biasa1[NO],biasa1[NAMA])</f>
        <v>Pensil Grebell paket ujian</v>
      </c>
      <c r="M1938" s="91">
        <f>LOOKUP(biasa2[[#This Row],[NO]],biasa1[NO],biasa1[JUMLAH])</f>
        <v>8</v>
      </c>
      <c r="N1938" s="91" t="str">
        <f>LOOKUP(biasa2[[#This Row],[NO]],biasa1[NO],biasa1[SATUAN])</f>
        <v>288 set</v>
      </c>
    </row>
    <row r="1939" spans="1:14" ht="20.100000000000001" customHeight="1">
      <c r="A1939" s="87">
        <f>IF(biasa1[[#This Row],[JUMLAH]]&gt;0,COUNT(A$3:$A1938)+1,"")</f>
        <v>1913</v>
      </c>
      <c r="B1939" s="88" t="s">
        <v>1898</v>
      </c>
      <c r="C1939" s="87">
        <f>IF(biasa1[[#This Row],[BARU]]="",biasa1[[#This Row],[JUMLAH AWAL]],biasa1[[#This Row],[BARU]])</f>
        <v>1</v>
      </c>
      <c r="D1939" s="87" t="s">
        <v>1899</v>
      </c>
      <c r="E1939" s="87">
        <v>1</v>
      </c>
      <c r="F1939" s="87"/>
      <c r="G19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9" s="90"/>
      <c r="I19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9" s="91">
        <f>LOOKUP(ROW(K1939)-ROWS($K$1:$K$3),biasa1[NO])</f>
        <v>1936</v>
      </c>
      <c r="L1939" s="77" t="str">
        <f>LOOKUP(biasa2[[#This Row],[NO]],biasa1[NO],biasa1[NAMA])</f>
        <v>Pensil HB RT 6 (makro)</v>
      </c>
      <c r="M1939" s="91">
        <f>LOOKUP(biasa2[[#This Row],[NO]],biasa1[NO],biasa1[JUMLAH])</f>
        <v>2</v>
      </c>
      <c r="N1939" s="91" t="str">
        <f>LOOKUP(biasa2[[#This Row],[NO]],biasa1[NO],biasa1[SATUAN])</f>
        <v>40 dos</v>
      </c>
    </row>
    <row r="1940" spans="1:14" ht="20.100000000000001" customHeight="1">
      <c r="A1940" s="87">
        <f>IF(biasa1[[#This Row],[JUMLAH]]&gt;0,COUNT(A$3:$A1939)+1,"")</f>
        <v>1914</v>
      </c>
      <c r="B1940" s="88" t="s">
        <v>1900</v>
      </c>
      <c r="C1940" s="87">
        <f>IF(biasa1[[#This Row],[BARU]]="",biasa1[[#This Row],[JUMLAH AWAL]],biasa1[[#This Row],[BARU]])</f>
        <v>2</v>
      </c>
      <c r="D1940" s="87" t="s">
        <v>301</v>
      </c>
      <c r="E1940" s="87">
        <v>2</v>
      </c>
      <c r="F1940" s="87"/>
      <c r="G19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0" s="90"/>
      <c r="I19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0" s="91">
        <f>LOOKUP(ROW(K1940)-ROWS($K$1:$K$3),biasa1[NO])</f>
        <v>1937</v>
      </c>
      <c r="L1940" s="77" t="str">
        <f>LOOKUP(biasa2[[#This Row],[NO]],biasa1[NO],biasa1[NAMA])</f>
        <v>Pensil HP-200 Hk (1x72)</v>
      </c>
      <c r="M1940" s="91">
        <f>LOOKUP(biasa2[[#This Row],[NO]],biasa1[NO],biasa1[JUMLAH])</f>
        <v>1</v>
      </c>
      <c r="N1940" s="91" t="str">
        <f>LOOKUP(biasa2[[#This Row],[NO]],biasa1[NO],biasa1[SATUAN])</f>
        <v>40 box</v>
      </c>
    </row>
    <row r="1941" spans="1:14" ht="20.100000000000001" customHeight="1">
      <c r="A1941" s="87">
        <f>IF(biasa1[[#This Row],[JUMLAH]]&gt;0,COUNT(A$3:$A1940)+1,"")</f>
        <v>1915</v>
      </c>
      <c r="B1941" s="88" t="s">
        <v>1901</v>
      </c>
      <c r="C1941" s="87">
        <f>IF(biasa1[[#This Row],[BARU]]="",biasa1[[#This Row],[JUMLAH AWAL]],biasa1[[#This Row],[BARU]])</f>
        <v>8</v>
      </c>
      <c r="D1941" s="87" t="s">
        <v>136</v>
      </c>
      <c r="E1941" s="87">
        <v>8</v>
      </c>
      <c r="F1941" s="87"/>
      <c r="G19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1" s="90"/>
      <c r="I19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1" s="91">
        <f>LOOKUP(ROW(K1941)-ROWS($K$1:$K$3),biasa1[NO])</f>
        <v>1938</v>
      </c>
      <c r="L1941" s="77" t="str">
        <f>LOOKUP(biasa2[[#This Row],[NO]],biasa1[NO],biasa1[NAMA])</f>
        <v>Pensil Jumbo + asahan (458)</v>
      </c>
      <c r="M1941" s="91">
        <f>LOOKUP(biasa2[[#This Row],[NO]],biasa1[NO],biasa1[JUMLAH])</f>
        <v>4</v>
      </c>
      <c r="N1941" s="91" t="str">
        <f>LOOKUP(biasa2[[#This Row],[NO]],biasa1[NO],biasa1[SATUAN])</f>
        <v>50 ls</v>
      </c>
    </row>
    <row r="1942" spans="1:14" ht="20.100000000000001" customHeight="1">
      <c r="A1942" s="87">
        <f>IF(biasa1[[#This Row],[JUMLAH]]&gt;0,COUNT(A$3:$A1941)+1,"")</f>
        <v>1916</v>
      </c>
      <c r="B1942" s="88" t="s">
        <v>1902</v>
      </c>
      <c r="C1942" s="87">
        <f>IF(biasa1[[#This Row],[BARU]]="",biasa1[[#This Row],[JUMLAH AWAL]],biasa1[[#This Row],[BARU]])</f>
        <v>62</v>
      </c>
      <c r="D1942" s="87" t="s">
        <v>103</v>
      </c>
      <c r="E1942" s="87">
        <v>62</v>
      </c>
      <c r="F1942" s="87"/>
      <c r="G19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2" s="90"/>
      <c r="I19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2" s="91">
        <f>LOOKUP(ROW(K1942)-ROWS($K$1:$K$3),biasa1[NO])</f>
        <v>1939</v>
      </c>
      <c r="L1942" s="77" t="str">
        <f>LOOKUP(biasa2[[#This Row],[NO]],biasa1[NO],biasa1[NAMA])</f>
        <v>Pensil Jumbo biasa (1058)</v>
      </c>
      <c r="M1942" s="91">
        <f>LOOKUP(biasa2[[#This Row],[NO]],biasa1[NO],biasa1[JUMLAH])</f>
        <v>10</v>
      </c>
      <c r="N1942" s="91" t="str">
        <f>LOOKUP(biasa2[[#This Row],[NO]],biasa1[NO],biasa1[SATUAN])</f>
        <v>100 ls</v>
      </c>
    </row>
    <row r="1943" spans="1:14" ht="20.100000000000001" customHeight="1">
      <c r="A1943" s="87">
        <f>IF(biasa1[[#This Row],[JUMLAH]]&gt;0,COUNT(A$3:$A1942)+1,"")</f>
        <v>1917</v>
      </c>
      <c r="B1943" s="88" t="s">
        <v>1903</v>
      </c>
      <c r="C1943" s="87">
        <f>IF(biasa1[[#This Row],[BARU]]="",biasa1[[#This Row],[JUMLAH AWAL]],biasa1[[#This Row],[BARU]])</f>
        <v>53</v>
      </c>
      <c r="D1943" s="87" t="s">
        <v>103</v>
      </c>
      <c r="E1943" s="87">
        <v>53</v>
      </c>
      <c r="F1943" s="87"/>
      <c r="G19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3" s="90"/>
      <c r="I19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3" s="91">
        <f>LOOKUP(ROW(K1943)-ROWS($K$1:$K$3),biasa1[NO])</f>
        <v>1940</v>
      </c>
      <c r="L1943" s="77" t="str">
        <f>LOOKUP(biasa2[[#This Row],[NO]],biasa1[NO],biasa1[NAMA])</f>
        <v>Pensil Kayagi 3040/ 3063</v>
      </c>
      <c r="M1943" s="91">
        <f>LOOKUP(biasa2[[#This Row],[NO]],biasa1[NO],biasa1[JUMLAH])</f>
        <v>2</v>
      </c>
      <c r="N1943" s="91" t="str">
        <f>LOOKUP(biasa2[[#This Row],[NO]],biasa1[NO],biasa1[SATUAN])</f>
        <v>30 gr</v>
      </c>
    </row>
    <row r="1944" spans="1:14" ht="20.100000000000001" customHeight="1">
      <c r="A1944" s="87">
        <f>IF(biasa1[[#This Row],[JUMLAH]]&gt;0,COUNT(A$3:$A1943)+1,"")</f>
        <v>1918</v>
      </c>
      <c r="B1944" s="88" t="s">
        <v>1904</v>
      </c>
      <c r="C1944" s="87">
        <f>IF(biasa1[[#This Row],[BARU]]="",biasa1[[#This Row],[JUMLAH AWAL]],biasa1[[#This Row],[BARU]])</f>
        <v>4</v>
      </c>
      <c r="D1944" s="87" t="s">
        <v>1905</v>
      </c>
      <c r="E1944" s="87">
        <v>4</v>
      </c>
      <c r="F1944" s="87"/>
      <c r="G19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4" s="90"/>
      <c r="I19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4" s="91">
        <f>LOOKUP(ROW(K1944)-ROWS($K$1:$K$3),biasa1[NO])</f>
        <v>1941</v>
      </c>
      <c r="L1944" s="77" t="str">
        <f>LOOKUP(biasa2[[#This Row],[NO]],biasa1[NO],biasa1[NAMA])</f>
        <v>Pensil Kayagi 3059/ 3062</v>
      </c>
      <c r="M1944" s="91">
        <f>LOOKUP(biasa2[[#This Row],[NO]],biasa1[NO],biasa1[JUMLAH])</f>
        <v>2</v>
      </c>
      <c r="N1944" s="91" t="str">
        <f>LOOKUP(biasa2[[#This Row],[NO]],biasa1[NO],biasa1[SATUAN])</f>
        <v>30 gr</v>
      </c>
    </row>
    <row r="1945" spans="1:14" ht="20.100000000000001" customHeight="1">
      <c r="A1945" s="87">
        <f>IF(biasa1[[#This Row],[JUMLAH]]&gt;0,COUNT(A$3:$A1944)+1,"")</f>
        <v>1919</v>
      </c>
      <c r="B1945" s="88" t="s">
        <v>1906</v>
      </c>
      <c r="C1945" s="87">
        <f>IF(biasa1[[#This Row],[BARU]]="",biasa1[[#This Row],[JUMLAH AWAL]],biasa1[[#This Row],[BARU]])</f>
        <v>1</v>
      </c>
      <c r="D1945" s="87" t="s">
        <v>156</v>
      </c>
      <c r="E1945" s="87">
        <v>1</v>
      </c>
      <c r="F1945" s="87"/>
      <c r="G19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5" s="90"/>
      <c r="I19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5" s="91">
        <f>LOOKUP(ROW(K1945)-ROWS($K$1:$K$3),biasa1[NO])</f>
        <v>1942</v>
      </c>
      <c r="L1945" s="77" t="str">
        <f>LOOKUP(biasa2[[#This Row],[NO]],biasa1[NO],biasa1[NAMA])</f>
        <v>Pensil Kayagi 3061/ 2028</v>
      </c>
      <c r="M1945" s="91">
        <f>LOOKUP(biasa2[[#This Row],[NO]],biasa1[NO],biasa1[JUMLAH])</f>
        <v>2</v>
      </c>
      <c r="N1945" s="91" t="str">
        <f>LOOKUP(biasa2[[#This Row],[NO]],biasa1[NO],biasa1[SATUAN])</f>
        <v>30 gr</v>
      </c>
    </row>
    <row r="1946" spans="1:14" ht="20.100000000000001" customHeight="1">
      <c r="A1946" s="87">
        <f>IF(biasa1[[#This Row],[JUMLAH]]&gt;0,COUNT(A$3:$A1945)+1,"")</f>
        <v>1920</v>
      </c>
      <c r="B1946" s="88" t="s">
        <v>1907</v>
      </c>
      <c r="C1946" s="87">
        <f>IF(biasa1[[#This Row],[BARU]]="",biasa1[[#This Row],[JUMLAH AWAL]],biasa1[[#This Row],[BARU]])</f>
        <v>2</v>
      </c>
      <c r="D1946" s="87" t="s">
        <v>165</v>
      </c>
      <c r="E1946" s="87">
        <v>2</v>
      </c>
      <c r="F1946" s="87"/>
      <c r="G19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6" s="90"/>
      <c r="I19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6" s="91">
        <f>LOOKUP(ROW(K1946)-ROWS($K$1:$K$3),biasa1[NO])</f>
        <v>1943</v>
      </c>
      <c r="L1946" s="77" t="str">
        <f>LOOKUP(biasa2[[#This Row],[NO]],biasa1[NO],biasa1[NAMA])</f>
        <v>Pensil Kayagi 3065/ 3052</v>
      </c>
      <c r="M1946" s="91">
        <f>LOOKUP(biasa2[[#This Row],[NO]],biasa1[NO],biasa1[JUMLAH])</f>
        <v>2</v>
      </c>
      <c r="N1946" s="91" t="str">
        <f>LOOKUP(biasa2[[#This Row],[NO]],biasa1[NO],biasa1[SATUAN])</f>
        <v>30 gr</v>
      </c>
    </row>
    <row r="1947" spans="1:14" ht="20.100000000000001" customHeight="1">
      <c r="A1947" s="87">
        <f>IF(biasa1[[#This Row],[JUMLAH]]&gt;0,COUNT(A$3:$A1946)+1,"")</f>
        <v>1921</v>
      </c>
      <c r="B1947" s="88" t="s">
        <v>1908</v>
      </c>
      <c r="C1947" s="87">
        <f>IF(biasa1[[#This Row],[BARU]]="",biasa1[[#This Row],[JUMLAH AWAL]],biasa1[[#This Row],[BARU]])</f>
        <v>45</v>
      </c>
      <c r="D1947" s="87" t="s">
        <v>165</v>
      </c>
      <c r="E1947" s="87">
        <v>45</v>
      </c>
      <c r="F1947" s="87"/>
      <c r="G19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7" s="90"/>
      <c r="I19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7" s="91">
        <f>LOOKUP(ROW(K1947)-ROWS($K$1:$K$3),biasa1[NO])</f>
        <v>1944</v>
      </c>
      <c r="L1947" s="77" t="str">
        <f>LOOKUP(biasa2[[#This Row],[NO]],biasa1[NO],biasa1[NAMA])</f>
        <v>Pensil L Tree S 3061</v>
      </c>
      <c r="M1947" s="91">
        <f>LOOKUP(biasa2[[#This Row],[NO]],biasa1[NO],biasa1[JUMLAH])</f>
        <v>3</v>
      </c>
      <c r="N1947" s="91" t="str">
        <f>LOOKUP(biasa2[[#This Row],[NO]],biasa1[NO],biasa1[SATUAN])</f>
        <v>40 box</v>
      </c>
    </row>
    <row r="1948" spans="1:14" ht="20.100000000000001" customHeight="1">
      <c r="A1948" s="87">
        <f>IF(biasa1[[#This Row],[JUMLAH]]&gt;0,COUNT(A$3:$A1947)+1,"")</f>
        <v>1922</v>
      </c>
      <c r="B1948" s="88" t="s">
        <v>1909</v>
      </c>
      <c r="C1948" s="87">
        <f>IF(biasa1[[#This Row],[BARU]]="",biasa1[[#This Row],[JUMLAH AWAL]],biasa1[[#This Row],[BARU]])</f>
        <v>1</v>
      </c>
      <c r="D1948" s="87" t="s">
        <v>165</v>
      </c>
      <c r="E1948" s="87">
        <v>1</v>
      </c>
      <c r="F1948" s="87"/>
      <c r="G19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8" s="90"/>
      <c r="I19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8" s="91">
        <f>LOOKUP(ROW(K1948)-ROWS($K$1:$K$3),biasa1[NO])</f>
        <v>1945</v>
      </c>
      <c r="L1948" s="77" t="str">
        <f>LOOKUP(biasa2[[#This Row],[NO]],biasa1[NO],biasa1[NAMA])</f>
        <v>Pensil L Tree S 3062</v>
      </c>
      <c r="M1948" s="91">
        <f>LOOKUP(biasa2[[#This Row],[NO]],biasa1[NO],biasa1[JUMLAH])</f>
        <v>3</v>
      </c>
      <c r="N1948" s="91" t="str">
        <f>LOOKUP(biasa2[[#This Row],[NO]],biasa1[NO],biasa1[SATUAN])</f>
        <v>40 box</v>
      </c>
    </row>
    <row r="1949" spans="1:14" ht="20.100000000000001" customHeight="1">
      <c r="A1949" s="87">
        <f>IF(biasa1[[#This Row],[JUMLAH]]&gt;0,COUNT(A$3:$A1948)+1,"")</f>
        <v>1923</v>
      </c>
      <c r="B1949" s="88" t="s">
        <v>1910</v>
      </c>
      <c r="C1949" s="87">
        <f>IF(biasa1[[#This Row],[BARU]]="",biasa1[[#This Row],[JUMLAH AWAL]],biasa1[[#This Row],[BARU]])</f>
        <v>1</v>
      </c>
      <c r="D1949" s="87" t="s">
        <v>1198</v>
      </c>
      <c r="E1949" s="87">
        <v>1</v>
      </c>
      <c r="F1949" s="87"/>
      <c r="G19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9" s="90"/>
      <c r="I19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9" s="91">
        <f>LOOKUP(ROW(K1949)-ROWS($K$1:$K$3),biasa1[NO])</f>
        <v>1946</v>
      </c>
      <c r="L1949" s="77" t="str">
        <f>LOOKUP(biasa2[[#This Row],[NO]],biasa1[NO],biasa1[NAMA])</f>
        <v>Pensil metalik white word</v>
      </c>
      <c r="M1949" s="91">
        <f>LOOKUP(biasa2[[#This Row],[NO]],biasa1[NO],biasa1[JUMLAH])</f>
        <v>2</v>
      </c>
      <c r="N1949" s="91" t="str">
        <f>LOOKUP(biasa2[[#This Row],[NO]],biasa1[NO],biasa1[SATUAN])</f>
        <v>240 ls</v>
      </c>
    </row>
    <row r="1950" spans="1:14" ht="20.100000000000001" customHeight="1">
      <c r="A1950" s="87">
        <f>IF(biasa1[[#This Row],[JUMLAH]]&gt;0,COUNT(A$3:$A1949)+1,"")</f>
        <v>1924</v>
      </c>
      <c r="B1950" s="88" t="s">
        <v>1911</v>
      </c>
      <c r="C1950" s="87">
        <f>IF(biasa1[[#This Row],[BARU]]="",biasa1[[#This Row],[JUMLAH AWAL]],biasa1[[#This Row],[BARU]])</f>
        <v>5</v>
      </c>
      <c r="D1950" s="87" t="s">
        <v>1912</v>
      </c>
      <c r="E1950" s="87">
        <v>5</v>
      </c>
      <c r="F1950" s="87"/>
      <c r="G19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0" s="90"/>
      <c r="I19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0" s="91">
        <f>LOOKUP(ROW(K1950)-ROWS($K$1:$K$3),biasa1[NO])</f>
        <v>1947</v>
      </c>
      <c r="L1950" s="77" t="str">
        <f>LOOKUP(biasa2[[#This Row],[NO]],biasa1[NO],biasa1[NAMA])</f>
        <v>Pensil Tabung 72 Dsy (24 Tab)</v>
      </c>
      <c r="M1950" s="91">
        <f>LOOKUP(biasa2[[#This Row],[NO]],biasa1[NO],biasa1[JUMLAH])</f>
        <v>24</v>
      </c>
      <c r="N1950" s="91" t="str">
        <f>LOOKUP(biasa2[[#This Row],[NO]],biasa1[NO],biasa1[SATUAN])</f>
        <v>24 tabung</v>
      </c>
    </row>
    <row r="1951" spans="1:14" ht="20.100000000000001" customHeight="1">
      <c r="A1951" s="87">
        <f>IF(biasa1[[#This Row],[JUMLAH]]&gt;0,COUNT(A$3:$A1950)+1,"")</f>
        <v>1925</v>
      </c>
      <c r="B1951" s="88" t="s">
        <v>1913</v>
      </c>
      <c r="C1951" s="87">
        <f>IF(biasa1[[#This Row],[BARU]]="",biasa1[[#This Row],[JUMLAH AWAL]],biasa1[[#This Row],[BARU]])</f>
        <v>2</v>
      </c>
      <c r="D1951" s="87" t="s">
        <v>1905</v>
      </c>
      <c r="E1951" s="87">
        <v>2</v>
      </c>
      <c r="F1951" s="87"/>
      <c r="G19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1" s="90"/>
      <c r="I19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1" s="91">
        <f>LOOKUP(ROW(K1951)-ROWS($K$1:$K$3),biasa1[NO])</f>
        <v>1948</v>
      </c>
      <c r="L1951" s="77" t="str">
        <f>LOOKUP(biasa2[[#This Row],[NO]],biasa1[NO],biasa1[NAMA])</f>
        <v>Pensil Tabung T72 Galaksi</v>
      </c>
      <c r="M1951" s="91">
        <f>LOOKUP(biasa2[[#This Row],[NO]],biasa1[NO],biasa1[JUMLAH])</f>
        <v>1</v>
      </c>
      <c r="N1951" s="91" t="str">
        <f>LOOKUP(biasa2[[#This Row],[NO]],biasa1[NO],biasa1[SATUAN])</f>
        <v>24 box</v>
      </c>
    </row>
    <row r="1952" spans="1:14" ht="20.100000000000001" customHeight="1">
      <c r="A1952" s="87">
        <f>IF(biasa1[[#This Row],[JUMLAH]]&gt;0,COUNT(A$3:$A1951)+1,"")</f>
        <v>1926</v>
      </c>
      <c r="B1952" s="88" t="s">
        <v>1914</v>
      </c>
      <c r="C1952" s="87">
        <f>IF(biasa1[[#This Row],[BARU]]="",biasa1[[#This Row],[JUMLAH AWAL]],biasa1[[#This Row],[BARU]])</f>
        <v>1</v>
      </c>
      <c r="D1952" s="87" t="s">
        <v>1905</v>
      </c>
      <c r="E1952" s="87">
        <v>1</v>
      </c>
      <c r="F1952" s="87"/>
      <c r="G19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2" s="90"/>
      <c r="I19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2" s="91">
        <f>LOOKUP(ROW(K1952)-ROWS($K$1:$K$3),biasa1[NO])</f>
        <v>1949</v>
      </c>
      <c r="L1952" s="77" t="str">
        <f>LOOKUP(biasa2[[#This Row],[NO]],biasa1[NO],biasa1[NAMA])</f>
        <v>Pensil TF 77 S depan kantor</v>
      </c>
      <c r="M1952" s="91">
        <f>LOOKUP(biasa2[[#This Row],[NO]],biasa1[NO],biasa1[JUMLAH])</f>
        <v>8</v>
      </c>
      <c r="N1952" s="91" t="str">
        <f>LOOKUP(biasa2[[#This Row],[NO]],biasa1[NO],biasa1[SATUAN])</f>
        <v>20 gr</v>
      </c>
    </row>
    <row r="1953" spans="1:14" ht="20.100000000000001" customHeight="1">
      <c r="A1953" s="87">
        <f>IF(biasa1[[#This Row],[JUMLAH]]&gt;0,COUNT(A$3:$A1952)+1,"")</f>
        <v>1927</v>
      </c>
      <c r="B1953" s="88" t="s">
        <v>1915</v>
      </c>
      <c r="C1953" s="87">
        <f>IF(biasa1[[#This Row],[BARU]]="",biasa1[[#This Row],[JUMLAH AWAL]],biasa1[[#This Row],[BARU]])</f>
        <v>10</v>
      </c>
      <c r="D1953" s="87" t="s">
        <v>165</v>
      </c>
      <c r="E1953" s="87">
        <v>10</v>
      </c>
      <c r="F1953" s="87"/>
      <c r="G19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3" s="90"/>
      <c r="I19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3" s="91">
        <f>LOOKUP(ROW(K1953)-ROWS($K$1:$K$3),biasa1[NO])</f>
        <v>1950</v>
      </c>
      <c r="L1953" s="77" t="str">
        <f>LOOKUP(biasa2[[#This Row],[NO]],biasa1[NO],biasa1[NAMA])</f>
        <v>Pensil TF 88 S</v>
      </c>
      <c r="M1953" s="91">
        <f>LOOKUP(biasa2[[#This Row],[NO]],biasa1[NO],biasa1[JUMLAH])</f>
        <v>113</v>
      </c>
      <c r="N1953" s="91" t="str">
        <f>LOOKUP(biasa2[[#This Row],[NO]],biasa1[NO],biasa1[SATUAN])</f>
        <v>20 gr</v>
      </c>
    </row>
    <row r="1954" spans="1:14" ht="20.100000000000001" customHeight="1">
      <c r="A1954" s="87">
        <f>IF(biasa1[[#This Row],[JUMLAH]]&gt;0,COUNT(A$3:$A1953)+1,"")</f>
        <v>1928</v>
      </c>
      <c r="B1954" s="88" t="s">
        <v>1916</v>
      </c>
      <c r="C1954" s="87">
        <f>IF(biasa1[[#This Row],[BARU]]="",biasa1[[#This Row],[JUMLAH AWAL]],biasa1[[#This Row],[BARU]])</f>
        <v>4</v>
      </c>
      <c r="D1954" s="87" t="s">
        <v>165</v>
      </c>
      <c r="E1954" s="87">
        <v>4</v>
      </c>
      <c r="F1954" s="87"/>
      <c r="G19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4" s="90"/>
      <c r="I19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4" s="91">
        <f>LOOKUP(ROW(K1954)-ROWS($K$1:$K$3),biasa1[NO])</f>
        <v>1951</v>
      </c>
      <c r="L1954" s="77" t="str">
        <f>LOOKUP(biasa2[[#This Row],[NO]],biasa1[NO],biasa1[NAMA])</f>
        <v>Pensil TF 888</v>
      </c>
      <c r="M1954" s="91">
        <f>LOOKUP(biasa2[[#This Row],[NO]],biasa1[NO],biasa1[JUMLAH])</f>
        <v>1</v>
      </c>
      <c r="N1954" s="91" t="str">
        <f>LOOKUP(biasa2[[#This Row],[NO]],biasa1[NO],biasa1[SATUAN])</f>
        <v>20 gr</v>
      </c>
    </row>
    <row r="1955" spans="1:14" ht="20.100000000000001" customHeight="1">
      <c r="A1955" s="87">
        <f>IF(biasa1[[#This Row],[JUMLAH]]&gt;0,COUNT(A$3:$A1954)+1,"")</f>
        <v>1929</v>
      </c>
      <c r="B1955" s="88" t="s">
        <v>1917</v>
      </c>
      <c r="C1955" s="87">
        <f>IF(biasa1[[#This Row],[BARU]]="",biasa1[[#This Row],[JUMLAH AWAL]],biasa1[[#This Row],[BARU]])</f>
        <v>70</v>
      </c>
      <c r="D1955" s="87" t="s">
        <v>1198</v>
      </c>
      <c r="E1955" s="87">
        <v>70</v>
      </c>
      <c r="F1955" s="87"/>
      <c r="G19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5" s="90"/>
      <c r="I19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5" s="91">
        <f>LOOKUP(ROW(K1955)-ROWS($K$1:$K$3),biasa1[NO])</f>
        <v>1952</v>
      </c>
      <c r="L1955" s="77" t="str">
        <f>LOOKUP(biasa2[[#This Row],[NO]],biasa1[NO],biasa1[NAMA])</f>
        <v>Pensil TF 99 S</v>
      </c>
      <c r="M1955" s="91">
        <f>LOOKUP(biasa2[[#This Row],[NO]],biasa1[NO],biasa1[JUMLAH])</f>
        <v>59</v>
      </c>
      <c r="N1955" s="91" t="str">
        <f>LOOKUP(biasa2[[#This Row],[NO]],biasa1[NO],biasa1[SATUAN])</f>
        <v>20 gr</v>
      </c>
    </row>
    <row r="1956" spans="1:14" ht="20.100000000000001" customHeight="1">
      <c r="A1956" s="87">
        <f>IF(biasa1[[#This Row],[JUMLAH]]&gt;0,COUNT(A$3:$A1955)+1,"")</f>
        <v>1930</v>
      </c>
      <c r="B1956" s="88" t="s">
        <v>1918</v>
      </c>
      <c r="C1956" s="87">
        <f>IF(biasa1[[#This Row],[BARU]]="",biasa1[[#This Row],[JUMLAH AWAL]],biasa1[[#This Row],[BARU]])</f>
        <v>45</v>
      </c>
      <c r="D1956" s="87" t="s">
        <v>441</v>
      </c>
      <c r="E1956" s="87">
        <v>45</v>
      </c>
      <c r="F1956" s="87"/>
      <c r="G19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6" s="90"/>
      <c r="I19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6" s="91">
        <f>LOOKUP(ROW(K1956)-ROWS($K$1:$K$3),biasa1[NO])</f>
        <v>1953</v>
      </c>
      <c r="L1956" s="77" t="str">
        <f>LOOKUP(biasa2[[#This Row],[NO]],biasa1[NO],biasa1[NAMA])</f>
        <v>Pensil TZ Pc LE</v>
      </c>
      <c r="M1956" s="91">
        <f>LOOKUP(biasa2[[#This Row],[NO]],biasa1[NO],biasa1[JUMLAH])</f>
        <v>6</v>
      </c>
      <c r="N1956" s="91" t="str">
        <f>LOOKUP(biasa2[[#This Row],[NO]],biasa1[NO],biasa1[SATUAN])</f>
        <v>60 box</v>
      </c>
    </row>
    <row r="1957" spans="1:14" ht="20.100000000000001" customHeight="1">
      <c r="A1957" s="87">
        <f>IF(biasa1[[#This Row],[JUMLAH]]&gt;0,COUNT(A$3:$A1956)+1,"")</f>
        <v>1931</v>
      </c>
      <c r="B1957" s="88" t="s">
        <v>1919</v>
      </c>
      <c r="C1957" s="87">
        <f>IF(biasa1[[#This Row],[BARU]]="",biasa1[[#This Row],[JUMLAH AWAL]],biasa1[[#This Row],[BARU]])</f>
        <v>4</v>
      </c>
      <c r="D1957" s="87" t="s">
        <v>1920</v>
      </c>
      <c r="E1957" s="87">
        <v>4</v>
      </c>
      <c r="F1957" s="87"/>
      <c r="G19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7" s="90"/>
      <c r="I19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7" s="91">
        <f>LOOKUP(ROW(K1957)-ROWS($K$1:$K$3),biasa1[NO])</f>
        <v>1954</v>
      </c>
      <c r="L1957" s="77" t="str">
        <f>LOOKUP(biasa2[[#This Row],[NO]],biasa1[NO],biasa1[NAMA])</f>
        <v>Pensil Unicorn 1638</v>
      </c>
      <c r="M1957" s="91">
        <f>LOOKUP(biasa2[[#This Row],[NO]],biasa1[NO],biasa1[JUMLAH])</f>
        <v>2</v>
      </c>
      <c r="N1957" s="91" t="str">
        <f>LOOKUP(biasa2[[#This Row],[NO]],biasa1[NO],biasa1[SATUAN])</f>
        <v>4320 pc</v>
      </c>
    </row>
    <row r="1958" spans="1:14" ht="20.100000000000001" customHeight="1">
      <c r="A1958" s="87">
        <f>IF(biasa1[[#This Row],[JUMLAH]]&gt;0,COUNT(A$3:$A1957)+1,"")</f>
        <v>1932</v>
      </c>
      <c r="B1958" s="88" t="s">
        <v>1921</v>
      </c>
      <c r="C1958" s="87">
        <f>IF(biasa1[[#This Row],[BARU]]="",biasa1[[#This Row],[JUMLAH AWAL]],biasa1[[#This Row],[BARU]])</f>
        <v>12</v>
      </c>
      <c r="D1958" s="87" t="s">
        <v>165</v>
      </c>
      <c r="E1958" s="87">
        <v>12</v>
      </c>
      <c r="F1958" s="87"/>
      <c r="G19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8" s="90"/>
      <c r="I19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8" s="91">
        <f>LOOKUP(ROW(K1958)-ROWS($K$1:$K$3),biasa1[NO])</f>
        <v>1955</v>
      </c>
      <c r="L1958" s="77" t="str">
        <f>LOOKUP(biasa2[[#This Row],[NO]],biasa1[NO],biasa1[NAMA])</f>
        <v>Pensil Unicorn P588 (50)</v>
      </c>
      <c r="M1958" s="91">
        <f>LOOKUP(biasa2[[#This Row],[NO]],biasa1[NO],biasa1[JUMLAH])</f>
        <v>8</v>
      </c>
      <c r="N1958" s="91" t="str">
        <f>LOOKUP(biasa2[[#This Row],[NO]],biasa1[NO],biasa1[SATUAN])</f>
        <v>72 box</v>
      </c>
    </row>
    <row r="1959" spans="1:14" ht="20.100000000000001" customHeight="1">
      <c r="A1959" s="87">
        <f>IF(biasa1[[#This Row],[JUMLAH]]&gt;0,COUNT(A$3:$A1958)+1,"")</f>
        <v>1933</v>
      </c>
      <c r="B1959" s="88" t="s">
        <v>1922</v>
      </c>
      <c r="C1959" s="87">
        <f>IF(biasa1[[#This Row],[BARU]]="",biasa1[[#This Row],[JUMLAH AWAL]],biasa1[[#This Row],[BARU]])</f>
        <v>6</v>
      </c>
      <c r="D1959" s="87" t="s">
        <v>1923</v>
      </c>
      <c r="E1959" s="87">
        <v>6</v>
      </c>
      <c r="F1959" s="87"/>
      <c r="G19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9" s="90"/>
      <c r="I19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9" s="91">
        <f>LOOKUP(ROW(K1959)-ROWS($K$1:$K$3),biasa1[NO])</f>
        <v>1956</v>
      </c>
      <c r="L1959" s="77" t="str">
        <f>LOOKUP(biasa2[[#This Row],[NO]],biasa1[NO],biasa1[NAMA])</f>
        <v>Pensil Venox (Bensia) (100)</v>
      </c>
      <c r="M1959" s="91">
        <f>LOOKUP(biasa2[[#This Row],[NO]],biasa1[NO],biasa1[JUMLAH])</f>
        <v>93</v>
      </c>
      <c r="N1959" s="91" t="str">
        <f>LOOKUP(biasa2[[#This Row],[NO]],biasa1[NO],biasa1[SATUAN])</f>
        <v>32 box</v>
      </c>
    </row>
    <row r="1960" spans="1:14" ht="20.100000000000001" customHeight="1">
      <c r="A1960" s="87">
        <f>IF(biasa1[[#This Row],[JUMLAH]]&gt;0,COUNT(A$3:$A1959)+1,"")</f>
        <v>1934</v>
      </c>
      <c r="B1960" s="88" t="s">
        <v>1924</v>
      </c>
      <c r="C1960" s="87">
        <f>IF(biasa1[[#This Row],[BARU]]="",biasa1[[#This Row],[JUMLAH AWAL]],biasa1[[#This Row],[BARU]])</f>
        <v>39</v>
      </c>
      <c r="D1960" s="87" t="s">
        <v>1925</v>
      </c>
      <c r="E1960" s="87">
        <v>39</v>
      </c>
      <c r="F1960" s="87"/>
      <c r="G19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0" s="90"/>
      <c r="I19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0" s="91">
        <f>LOOKUP(ROW(K1960)-ROWS($K$1:$K$3),biasa1[NO])</f>
        <v>1957</v>
      </c>
      <c r="L1960" s="77" t="str">
        <f>LOOKUP(biasa2[[#This Row],[NO]],biasa1[NO],biasa1[NAMA])</f>
        <v>Pensil warna 12w pjg Zoo</v>
      </c>
      <c r="M1960" s="91">
        <f>LOOKUP(biasa2[[#This Row],[NO]],biasa1[NO],biasa1[JUMLAH])</f>
        <v>24</v>
      </c>
      <c r="N1960" s="91" t="str">
        <f>LOOKUP(biasa2[[#This Row],[NO]],biasa1[NO],biasa1[SATUAN])</f>
        <v>240 pc</v>
      </c>
    </row>
    <row r="1961" spans="1:14" ht="20.100000000000001" customHeight="1">
      <c r="A1961" s="87">
        <f>IF(biasa1[[#This Row],[JUMLAH]]&gt;0,COUNT(A$3:$A1960)+1,"")</f>
        <v>1935</v>
      </c>
      <c r="B1961" s="88" t="s">
        <v>1926</v>
      </c>
      <c r="C1961" s="87">
        <f>IF(biasa1[[#This Row],[BARU]]="",biasa1[[#This Row],[JUMLAH AWAL]],biasa1[[#This Row],[BARU]])</f>
        <v>8</v>
      </c>
      <c r="D1961" s="87" t="s">
        <v>1611</v>
      </c>
      <c r="E1961" s="87">
        <v>8</v>
      </c>
      <c r="F1961" s="87"/>
      <c r="G19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1" s="90"/>
      <c r="I19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1" s="91">
        <f>LOOKUP(ROW(K1961)-ROWS($K$1:$K$3),biasa1[NO])</f>
        <v>1958</v>
      </c>
      <c r="L1961" s="77" t="str">
        <f>LOOKUP(biasa2[[#This Row],[NO]],biasa1[NO],biasa1[NAMA])</f>
        <v>Pensil XD 2071 (40)</v>
      </c>
      <c r="M1961" s="91">
        <f>LOOKUP(biasa2[[#This Row],[NO]],biasa1[NO],biasa1[JUMLAH])</f>
        <v>7</v>
      </c>
      <c r="N1961" s="91" t="str">
        <f>LOOKUP(biasa2[[#This Row],[NO]],biasa1[NO],biasa1[SATUAN])</f>
        <v>40 box</v>
      </c>
    </row>
    <row r="1962" spans="1:14" ht="20.100000000000001" customHeight="1">
      <c r="A1962" s="87">
        <f>IF(biasa1[[#This Row],[JUMLAH]]&gt;0,COUNT(A$3:$A1961)+1,"")</f>
        <v>1936</v>
      </c>
      <c r="B1962" s="88" t="s">
        <v>1927</v>
      </c>
      <c r="C1962" s="87">
        <f>IF(biasa1[[#This Row],[BARU]]="",biasa1[[#This Row],[JUMLAH AWAL]],biasa1[[#This Row],[BARU]])</f>
        <v>2</v>
      </c>
      <c r="D1962" s="87" t="s">
        <v>1928</v>
      </c>
      <c r="E1962" s="87">
        <v>2</v>
      </c>
      <c r="F1962" s="87"/>
      <c r="G19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2" s="90"/>
      <c r="I19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2" s="91">
        <f>LOOKUP(ROW(K1962)-ROWS($K$1:$K$3),biasa1[NO])</f>
        <v>1959</v>
      </c>
      <c r="L1962" s="77" t="str">
        <f>LOOKUP(biasa2[[#This Row],[NO]],biasa1[NO],biasa1[NAMA])</f>
        <v>Pensil Zhong Hwa 69 2B</v>
      </c>
      <c r="M1962" s="91">
        <f>LOOKUP(biasa2[[#This Row],[NO]],biasa1[NO],biasa1[JUMLAH])</f>
        <v>2</v>
      </c>
      <c r="N1962" s="91" t="str">
        <f>LOOKUP(biasa2[[#This Row],[NO]],biasa1[NO],biasa1[SATUAN])</f>
        <v>10 box</v>
      </c>
    </row>
    <row r="1963" spans="1:14" ht="20.100000000000001" customHeight="1">
      <c r="A1963" s="87">
        <f>IF(biasa1[[#This Row],[JUMLAH]]&gt;0,COUNT(A$3:$A1962)+1,"")</f>
        <v>1937</v>
      </c>
      <c r="B1963" s="88" t="s">
        <v>1929</v>
      </c>
      <c r="C1963" s="87">
        <f>IF(biasa1[[#This Row],[BARU]]="",biasa1[[#This Row],[JUMLAH AWAL]],biasa1[[#This Row],[BARU]])</f>
        <v>1</v>
      </c>
      <c r="D1963" s="87" t="s">
        <v>165</v>
      </c>
      <c r="E1963" s="87">
        <v>1</v>
      </c>
      <c r="F1963" s="87"/>
      <c r="G19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3" s="90"/>
      <c r="I19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3" s="91">
        <f>LOOKUP(ROW(K1963)-ROWS($K$1:$K$3),biasa1[NO])</f>
        <v>1960</v>
      </c>
      <c r="L1963" s="77" t="str">
        <f>LOOKUP(biasa2[[#This Row],[NO]],biasa1[NO],biasa1[NAMA])</f>
        <v>Pianika altos kain B</v>
      </c>
      <c r="M1963" s="91">
        <f>LOOKUP(biasa2[[#This Row],[NO]],biasa1[NO],biasa1[JUMLAH])</f>
        <v>17</v>
      </c>
      <c r="N1963" s="91" t="str">
        <f>LOOKUP(biasa2[[#This Row],[NO]],biasa1[NO],biasa1[SATUAN])</f>
        <v>12 pc</v>
      </c>
    </row>
    <row r="1964" spans="1:14" ht="20.100000000000001" customHeight="1">
      <c r="A1964" s="87">
        <f>IF(biasa1[[#This Row],[JUMLAH]]&gt;0,COUNT(A$3:$A1963)+1,"")</f>
        <v>1938</v>
      </c>
      <c r="B1964" s="88" t="s">
        <v>1930</v>
      </c>
      <c r="C1964" s="87">
        <f>IF(biasa1[[#This Row],[BARU]]="",biasa1[[#This Row],[JUMLAH AWAL]],biasa1[[#This Row],[BARU]])</f>
        <v>4</v>
      </c>
      <c r="D1964" s="87" t="s">
        <v>27</v>
      </c>
      <c r="E1964" s="87">
        <v>4</v>
      </c>
      <c r="F1964" s="87"/>
      <c r="G19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4" s="90"/>
      <c r="I19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4" s="91">
        <f>LOOKUP(ROW(K1964)-ROWS($K$1:$K$3),biasa1[NO])</f>
        <v>1961</v>
      </c>
      <c r="L1964" s="77" t="str">
        <f>LOOKUP(biasa2[[#This Row],[NO]],biasa1[NO],biasa1[NAMA])</f>
        <v>Pianika brother tas B(3), P(4)</v>
      </c>
      <c r="M1964" s="91">
        <f>LOOKUP(biasa2[[#This Row],[NO]],biasa1[NO],biasa1[JUMLAH])</f>
        <v>7</v>
      </c>
      <c r="N1964" s="91" t="str">
        <f>LOOKUP(biasa2[[#This Row],[NO]],biasa1[NO],biasa1[SATUAN])</f>
        <v>12 pc</v>
      </c>
    </row>
    <row r="1965" spans="1:14" ht="20.100000000000001" customHeight="1">
      <c r="A1965" s="87">
        <f>IF(biasa1[[#This Row],[JUMLAH]]&gt;0,COUNT(A$3:$A1964)+1,"")</f>
        <v>1939</v>
      </c>
      <c r="B1965" s="88" t="s">
        <v>1931</v>
      </c>
      <c r="C1965" s="87">
        <f>IF(biasa1[[#This Row],[BARU]]="",biasa1[[#This Row],[JUMLAH AWAL]],biasa1[[#This Row],[BARU]])</f>
        <v>10</v>
      </c>
      <c r="D1965" s="87" t="s">
        <v>11</v>
      </c>
      <c r="E1965" s="87">
        <v>10</v>
      </c>
      <c r="F1965" s="87"/>
      <c r="G19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5" s="90"/>
      <c r="I19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5" s="91">
        <f>LOOKUP(ROW(K1965)-ROWS($K$1:$K$3),biasa1[NO])</f>
        <v>1962</v>
      </c>
      <c r="L1965" s="77" t="str">
        <f>LOOKUP(biasa2[[#This Row],[NO]],biasa1[NO],biasa1[NAMA])</f>
        <v>Pianika marvel koper Biru</v>
      </c>
      <c r="M1965" s="91">
        <f>LOOKUP(biasa2[[#This Row],[NO]],biasa1[NO],biasa1[JUMLAH])</f>
        <v>7</v>
      </c>
      <c r="N1965" s="91" t="str">
        <f>LOOKUP(biasa2[[#This Row],[NO]],biasa1[NO],biasa1[SATUAN])</f>
        <v>12 pc</v>
      </c>
    </row>
    <row r="1966" spans="1:14" ht="20.100000000000001" customHeight="1">
      <c r="A1966" s="87">
        <f>IF(biasa1[[#This Row],[JUMLAH]]&gt;0,COUNT(A$3:$A1965)+1,"")</f>
        <v>1940</v>
      </c>
      <c r="B1966" s="93" t="s">
        <v>2773</v>
      </c>
      <c r="C1966" s="94">
        <f>IF(biasa1[[#This Row],[BARU]]="",biasa1[[#This Row],[JUMLAH AWAL]],biasa1[[#This Row],[BARU]])</f>
        <v>2</v>
      </c>
      <c r="D1966" s="94" t="s">
        <v>1905</v>
      </c>
      <c r="E1966" s="94">
        <v>2</v>
      </c>
      <c r="F1966" s="87"/>
      <c r="G19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6" s="90"/>
      <c r="I19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6" s="91">
        <f>LOOKUP(ROW(K1966)-ROWS($K$1:$K$3),biasa1[NO])</f>
        <v>1963</v>
      </c>
      <c r="L1966" s="77" t="str">
        <f>LOOKUP(biasa2[[#This Row],[NO]],biasa1[NO],biasa1[NAMA])</f>
        <v>Piring Cat air 003 besar Katak</v>
      </c>
      <c r="M1966" s="91">
        <f>LOOKUP(biasa2[[#This Row],[NO]],biasa1[NO],biasa1[JUMLAH])</f>
        <v>4</v>
      </c>
      <c r="N1966" s="91" t="str">
        <f>LOOKUP(biasa2[[#This Row],[NO]],biasa1[NO],biasa1[SATUAN])</f>
        <v>48 ls</v>
      </c>
    </row>
    <row r="1967" spans="1:14" ht="20.100000000000001" customHeight="1">
      <c r="A1967" s="87">
        <f>IF(biasa1[[#This Row],[JUMLAH]]&gt;0,COUNT(A$3:$A1966)+1,"")</f>
        <v>1941</v>
      </c>
      <c r="B1967" s="93" t="s">
        <v>2774</v>
      </c>
      <c r="C1967" s="94">
        <f>IF(biasa1[[#This Row],[BARU]]="",biasa1[[#This Row],[JUMLAH AWAL]],biasa1[[#This Row],[BARU]])</f>
        <v>2</v>
      </c>
      <c r="D1967" s="94" t="s">
        <v>1905</v>
      </c>
      <c r="E1967" s="94">
        <v>2</v>
      </c>
      <c r="F1967" s="87"/>
      <c r="G19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7" s="90"/>
      <c r="I19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7" s="91">
        <f>LOOKUP(ROW(K1967)-ROWS($K$1:$K$3),biasa1[NO])</f>
        <v>1964</v>
      </c>
      <c r="L1967" s="77" t="str">
        <f>LOOKUP(biasa2[[#This Row],[NO]],biasa1[NO],biasa1[NAMA])</f>
        <v>Piring Cat air 005 Sdg Kumbang</v>
      </c>
      <c r="M1967" s="91">
        <f>LOOKUP(biasa2[[#This Row],[NO]],biasa1[NO],biasa1[JUMLAH])</f>
        <v>5</v>
      </c>
      <c r="N1967" s="91" t="str">
        <f>LOOKUP(biasa2[[#This Row],[NO]],biasa1[NO],biasa1[SATUAN])</f>
        <v>48 ls</v>
      </c>
    </row>
    <row r="1968" spans="1:14" ht="20.100000000000001" customHeight="1">
      <c r="A1968" s="87">
        <f>IF(biasa1[[#This Row],[JUMLAH]]&gt;0,COUNT(A$3:$A1967)+1,"")</f>
        <v>1942</v>
      </c>
      <c r="B1968" s="93" t="s">
        <v>2775</v>
      </c>
      <c r="C1968" s="94">
        <f>IF(biasa1[[#This Row],[BARU]]="",biasa1[[#This Row],[JUMLAH AWAL]],biasa1[[#This Row],[BARU]])</f>
        <v>2</v>
      </c>
      <c r="D1968" s="94" t="s">
        <v>1905</v>
      </c>
      <c r="E1968" s="94">
        <v>2</v>
      </c>
      <c r="F1968" s="87"/>
      <c r="G19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8" s="90"/>
      <c r="I19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8" s="91">
        <f>LOOKUP(ROW(K1968)-ROWS($K$1:$K$3),biasa1[NO])</f>
        <v>1965</v>
      </c>
      <c r="L1968" s="77" t="str">
        <f>LOOKUP(biasa2[[#This Row],[NO]],biasa1[NO],biasa1[NAMA])</f>
        <v>Piring Cat air 006 B Kumbang</v>
      </c>
      <c r="M1968" s="91">
        <f>LOOKUP(biasa2[[#This Row],[NO]],biasa1[NO],biasa1[JUMLAH])</f>
        <v>7</v>
      </c>
      <c r="N1968" s="91" t="str">
        <f>LOOKUP(biasa2[[#This Row],[NO]],biasa1[NO],biasa1[SATUAN])</f>
        <v>48 ls</v>
      </c>
    </row>
    <row r="1969" spans="1:14" ht="20.100000000000001" customHeight="1">
      <c r="A1969" s="87">
        <f>IF(biasa1[[#This Row],[JUMLAH]]&gt;0,COUNT(A$3:$A1968)+1,"")</f>
        <v>1943</v>
      </c>
      <c r="B1969" s="93" t="s">
        <v>2776</v>
      </c>
      <c r="C1969" s="94">
        <f>IF(biasa1[[#This Row],[BARU]]="",biasa1[[#This Row],[JUMLAH AWAL]],biasa1[[#This Row],[BARU]])</f>
        <v>2</v>
      </c>
      <c r="D1969" s="94" t="s">
        <v>1905</v>
      </c>
      <c r="E1969" s="94">
        <v>2</v>
      </c>
      <c r="F1969" s="87"/>
      <c r="G19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9" s="90"/>
      <c r="I19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9" s="91">
        <f>LOOKUP(ROW(K1969)-ROWS($K$1:$K$3),biasa1[NO])</f>
        <v>1966</v>
      </c>
      <c r="L1969" s="77" t="str">
        <f>LOOKUP(biasa2[[#This Row],[NO]],biasa1[NO],biasa1[NAMA])</f>
        <v>Piring Cat air 009 B Boneka</v>
      </c>
      <c r="M1969" s="91">
        <f>LOOKUP(biasa2[[#This Row],[NO]],biasa1[NO],biasa1[JUMLAH])</f>
        <v>14</v>
      </c>
      <c r="N1969" s="91" t="str">
        <f>LOOKUP(biasa2[[#This Row],[NO]],biasa1[NO],biasa1[SATUAN])</f>
        <v>48 ls</v>
      </c>
    </row>
    <row r="1970" spans="1:14" ht="20.100000000000001" customHeight="1">
      <c r="A1970" s="87">
        <f>IF(biasa1[[#This Row],[JUMLAH]]&gt;0,COUNT(A$3:$A1969)+1,"")</f>
        <v>1944</v>
      </c>
      <c r="B1970" s="88" t="s">
        <v>1932</v>
      </c>
      <c r="C1970" s="87">
        <f>IF(biasa1[[#This Row],[BARU]]="",biasa1[[#This Row],[JUMLAH AWAL]],biasa1[[#This Row],[BARU]])</f>
        <v>3</v>
      </c>
      <c r="D1970" s="87" t="s">
        <v>165</v>
      </c>
      <c r="E1970" s="87">
        <v>3</v>
      </c>
      <c r="F1970" s="87"/>
      <c r="G19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0" s="90"/>
      <c r="I19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0" s="91">
        <f>LOOKUP(ROW(K1970)-ROWS($K$1:$K$3),biasa1[NO])</f>
        <v>1967</v>
      </c>
      <c r="L1970" s="77" t="str">
        <f>LOOKUP(biasa2[[#This Row],[NO]],biasa1[NO],biasa1[NAMA])</f>
        <v>Piring Cat air Bunga</v>
      </c>
      <c r="M1970" s="91">
        <f>LOOKUP(biasa2[[#This Row],[NO]],biasa1[NO],biasa1[JUMLAH])</f>
        <v>2</v>
      </c>
      <c r="N1970" s="91" t="str">
        <f>LOOKUP(biasa2[[#This Row],[NO]],biasa1[NO],biasa1[SATUAN])</f>
        <v>60 ls</v>
      </c>
    </row>
    <row r="1971" spans="1:14" ht="20.100000000000001" customHeight="1">
      <c r="A1971" s="87">
        <f>IF(biasa1[[#This Row],[JUMLAH]]&gt;0,COUNT(A$3:$A1970)+1,"")</f>
        <v>1945</v>
      </c>
      <c r="B1971" s="88" t="s">
        <v>1933</v>
      </c>
      <c r="C1971" s="87">
        <f>IF(biasa1[[#This Row],[BARU]]="",biasa1[[#This Row],[JUMLAH AWAL]],biasa1[[#This Row],[BARU]])</f>
        <v>3</v>
      </c>
      <c r="D1971" s="87" t="s">
        <v>165</v>
      </c>
      <c r="E1971" s="87">
        <v>3</v>
      </c>
      <c r="F1971" s="87"/>
      <c r="G19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1" s="90"/>
      <c r="I19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1" s="91">
        <f>LOOKUP(ROW(K1971)-ROWS($K$1:$K$3),biasa1[NO])</f>
        <v>1968</v>
      </c>
      <c r="L1971" s="77" t="str">
        <f>LOOKUP(biasa2[[#This Row],[NO]],biasa1[NO],biasa1[NAMA])</f>
        <v>Piring cat air Nakoya 108</v>
      </c>
      <c r="M1971" s="91">
        <f>LOOKUP(biasa2[[#This Row],[NO]],biasa1[NO],biasa1[JUMLAH])</f>
        <v>1</v>
      </c>
      <c r="N1971" s="91" t="str">
        <f>LOOKUP(biasa2[[#This Row],[NO]],biasa1[NO],biasa1[SATUAN])</f>
        <v>24 ls</v>
      </c>
    </row>
    <row r="1972" spans="1:14" ht="20.100000000000001" customHeight="1">
      <c r="A1972" s="87">
        <f>IF(biasa1[[#This Row],[JUMLAH]]&gt;0,COUNT(A$3:$A1971)+1,"")</f>
        <v>1946</v>
      </c>
      <c r="B1972" s="88" t="s">
        <v>1934</v>
      </c>
      <c r="C1972" s="87">
        <f>IF(biasa1[[#This Row],[BARU]]="",biasa1[[#This Row],[JUMLAH AWAL]],biasa1[[#This Row],[BARU]])</f>
        <v>2</v>
      </c>
      <c r="D1972" s="87" t="s">
        <v>441</v>
      </c>
      <c r="E1972" s="87">
        <v>2</v>
      </c>
      <c r="F1972" s="87"/>
      <c r="G19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2" s="90"/>
      <c r="I19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2" s="91">
        <f>LOOKUP(ROW(K1972)-ROWS($K$1:$K$3),biasa1[NO])</f>
        <v>1969</v>
      </c>
      <c r="L1972" s="77" t="str">
        <f>LOOKUP(biasa2[[#This Row],[NO]],biasa1[NO],biasa1[NAMA])</f>
        <v>Piring Cat air segi (L Ku)</v>
      </c>
      <c r="M1972" s="91">
        <f>LOOKUP(biasa2[[#This Row],[NO]],biasa1[NO],biasa1[JUMLAH])</f>
        <v>2</v>
      </c>
      <c r="N1972" s="91" t="str">
        <f>LOOKUP(biasa2[[#This Row],[NO]],biasa1[NO],biasa1[SATUAN])</f>
        <v>72 ls</v>
      </c>
    </row>
    <row r="1973" spans="1:14" ht="20.100000000000001" customHeight="1">
      <c r="A1973" s="87">
        <f>IF(biasa1[[#This Row],[JUMLAH]]&gt;0,COUNT(A$3:$A1972)+1,"")</f>
        <v>1947</v>
      </c>
      <c r="B1973" s="88" t="s">
        <v>1935</v>
      </c>
      <c r="C1973" s="87">
        <f>IF(biasa1[[#This Row],[BARU]]="",biasa1[[#This Row],[JUMLAH AWAL]],biasa1[[#This Row],[BARU]])</f>
        <v>24</v>
      </c>
      <c r="D1973" s="87" t="s">
        <v>1936</v>
      </c>
      <c r="E1973" s="87">
        <v>24</v>
      </c>
      <c r="F1973" s="87"/>
      <c r="G19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3" s="90"/>
      <c r="I19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3" s="91">
        <f>LOOKUP(ROW(K1973)-ROWS($K$1:$K$3),biasa1[NO])</f>
        <v>1970</v>
      </c>
      <c r="L1973" s="77" t="str">
        <f>LOOKUP(biasa2[[#This Row],[NO]],biasa1[NO],biasa1[NAMA])</f>
        <v>Piring Cat air segi (L Ku)</v>
      </c>
      <c r="M1973" s="91">
        <f>LOOKUP(biasa2[[#This Row],[NO]],biasa1[NO],biasa1[JUMLAH])</f>
        <v>20</v>
      </c>
      <c r="N1973" s="91" t="str">
        <f>LOOKUP(biasa2[[#This Row],[NO]],biasa1[NO],biasa1[SATUAN])</f>
        <v>80 ls</v>
      </c>
    </row>
    <row r="1974" spans="1:14" ht="20.100000000000001" customHeight="1">
      <c r="A1974" s="87">
        <f>IF(biasa1[[#This Row],[JUMLAH]]&gt;0,COUNT(A$3:$A1973)+1,"")</f>
        <v>1948</v>
      </c>
      <c r="B1974" s="88" t="s">
        <v>1937</v>
      </c>
      <c r="C1974" s="87">
        <f>IF(biasa1[[#This Row],[BARU]]="",biasa1[[#This Row],[JUMLAH AWAL]],biasa1[[#This Row],[BARU]])</f>
        <v>1</v>
      </c>
      <c r="D1974" s="87" t="s">
        <v>156</v>
      </c>
      <c r="E1974" s="87">
        <v>1</v>
      </c>
      <c r="F1974" s="87"/>
      <c r="G19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4" s="90"/>
      <c r="I19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4" s="91">
        <f>LOOKUP(ROW(K1974)-ROWS($K$1:$K$3),biasa1[NO])</f>
        <v>1971</v>
      </c>
      <c r="L1974" s="77" t="str">
        <f>LOOKUP(biasa2[[#This Row],[NO]],biasa1[NO],biasa1[NAMA])</f>
        <v>Pisau ukir 10 pc</v>
      </c>
      <c r="M1974" s="91">
        <f>LOOKUP(biasa2[[#This Row],[NO]],biasa1[NO],biasa1[JUMLAH])</f>
        <v>1</v>
      </c>
      <c r="N1974" s="91" t="str">
        <f>LOOKUP(biasa2[[#This Row],[NO]],biasa1[NO],biasa1[SATUAN])</f>
        <v>240 pc</v>
      </c>
    </row>
    <row r="1975" spans="1:14" ht="20.100000000000001" customHeight="1">
      <c r="A1975" s="87">
        <f>IF(biasa1[[#This Row],[JUMLAH]]&gt;0,COUNT(A$3:$A1974)+1,"")</f>
        <v>1949</v>
      </c>
      <c r="B1975" s="88" t="s">
        <v>1938</v>
      </c>
      <c r="C1975" s="87">
        <f>IF(biasa1[[#This Row],[BARU]]="",biasa1[[#This Row],[JUMLAH AWAL]],biasa1[[#This Row],[BARU]])</f>
        <v>8</v>
      </c>
      <c r="D1975" s="87" t="s">
        <v>1198</v>
      </c>
      <c r="E1975" s="87">
        <v>8</v>
      </c>
      <c r="F1975" s="87"/>
      <c r="G19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5" s="90"/>
      <c r="I19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5" s="91">
        <f>LOOKUP(ROW(K1975)-ROWS($K$1:$K$3),biasa1[NO])</f>
        <v>1972</v>
      </c>
      <c r="L1975" s="77" t="str">
        <f>LOOKUP(biasa2[[#This Row],[NO]],biasa1[NO],biasa1[NAMA])</f>
        <v>Pisau ukir 4 pc</v>
      </c>
      <c r="M1975" s="91">
        <f>LOOKUP(biasa2[[#This Row],[NO]],biasa1[NO],biasa1[JUMLAH])</f>
        <v>1</v>
      </c>
      <c r="N1975" s="91" t="str">
        <f>LOOKUP(biasa2[[#This Row],[NO]],biasa1[NO],biasa1[SATUAN])</f>
        <v>360 pc</v>
      </c>
    </row>
    <row r="1976" spans="1:14" ht="20.100000000000001" customHeight="1">
      <c r="A1976" s="87">
        <f>IF(biasa1[[#This Row],[JUMLAH]]&gt;0,COUNT(A$3:$A1975)+1,"")</f>
        <v>1950</v>
      </c>
      <c r="B1976" s="88" t="s">
        <v>1939</v>
      </c>
      <c r="C1976" s="87">
        <f>IF(biasa1[[#This Row],[BARU]]="",biasa1[[#This Row],[JUMLAH AWAL]],biasa1[[#This Row],[BARU]])</f>
        <v>113</v>
      </c>
      <c r="D1976" s="87" t="s">
        <v>1198</v>
      </c>
      <c r="E1976" s="87">
        <v>113</v>
      </c>
      <c r="F1976" s="87"/>
      <c r="G19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6" s="90"/>
      <c r="I19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6" s="91">
        <f>LOOKUP(ROW(K1976)-ROWS($K$1:$K$3),biasa1[NO])</f>
        <v>1973</v>
      </c>
      <c r="L1976" s="77" t="str">
        <f>LOOKUP(biasa2[[#This Row],[NO]],biasa1[NO],biasa1[NAMA])</f>
        <v>Pita 18 polos motif</v>
      </c>
      <c r="M1976" s="91">
        <f>LOOKUP(biasa2[[#This Row],[NO]],biasa1[NO],biasa1[JUMLAH])</f>
        <v>4</v>
      </c>
      <c r="N1976" s="91">
        <f>LOOKUP(biasa2[[#This Row],[NO]],biasa1[NO],biasa1[SATUAN])</f>
        <v>2400</v>
      </c>
    </row>
    <row r="1977" spans="1:14" ht="20.100000000000001" customHeight="1">
      <c r="A1977" s="87">
        <f>IF(biasa1[[#This Row],[JUMLAH]]&gt;0,COUNT(A$3:$A1976)+1,"")</f>
        <v>1951</v>
      </c>
      <c r="B1977" s="88" t="s">
        <v>1940</v>
      </c>
      <c r="C1977" s="87">
        <f>IF(biasa1[[#This Row],[BARU]]="",biasa1[[#This Row],[JUMLAH AWAL]],biasa1[[#This Row],[BARU]])</f>
        <v>1</v>
      </c>
      <c r="D1977" s="87" t="s">
        <v>1198</v>
      </c>
      <c r="E1977" s="87">
        <v>1</v>
      </c>
      <c r="F1977" s="87"/>
      <c r="G19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7" s="90"/>
      <c r="I19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7" s="91">
        <f>LOOKUP(ROW(K1977)-ROWS($K$1:$K$3),biasa1[NO])</f>
        <v>1974</v>
      </c>
      <c r="L1977" s="77" t="str">
        <f>LOOKUP(biasa2[[#This Row],[NO]],biasa1[NO],biasa1[NAMA])</f>
        <v>Pita 18 renda motif</v>
      </c>
      <c r="M1977" s="91">
        <f>LOOKUP(biasa2[[#This Row],[NO]],biasa1[NO],biasa1[JUMLAH])</f>
        <v>6</v>
      </c>
      <c r="N1977" s="91">
        <f>LOOKUP(biasa2[[#This Row],[NO]],biasa1[NO],biasa1[SATUAN])</f>
        <v>2400</v>
      </c>
    </row>
    <row r="1978" spans="1:14" ht="20.100000000000001" customHeight="1">
      <c r="A1978" s="87">
        <f>IF(biasa1[[#This Row],[JUMLAH]]&gt;0,COUNT(A$3:$A1977)+1,"")</f>
        <v>1952</v>
      </c>
      <c r="B1978" s="88" t="s">
        <v>1941</v>
      </c>
      <c r="C1978" s="87">
        <f>IF(biasa1[[#This Row],[BARU]]="",biasa1[[#This Row],[JUMLAH AWAL]],biasa1[[#This Row],[BARU]])</f>
        <v>59</v>
      </c>
      <c r="D1978" s="87" t="s">
        <v>1198</v>
      </c>
      <c r="E1978" s="87">
        <v>59</v>
      </c>
      <c r="F1978" s="87"/>
      <c r="G19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8" s="90"/>
      <c r="I19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8" s="91">
        <f>LOOKUP(ROW(K1978)-ROWS($K$1:$K$3),biasa1[NO])</f>
        <v>1975</v>
      </c>
      <c r="L1978" s="77" t="str">
        <f>LOOKUP(biasa2[[#This Row],[NO]],biasa1[NO],biasa1[NAMA])</f>
        <v>Pita 30 Renda motif</v>
      </c>
      <c r="M1978" s="91">
        <f>LOOKUP(biasa2[[#This Row],[NO]],biasa1[NO],biasa1[JUMLAH])</f>
        <v>1</v>
      </c>
      <c r="N1978" s="91">
        <f>LOOKUP(biasa2[[#This Row],[NO]],biasa1[NO],biasa1[SATUAN])</f>
        <v>1200</v>
      </c>
    </row>
    <row r="1979" spans="1:14" ht="20.100000000000001" customHeight="1">
      <c r="A1979" s="87">
        <f>IF(biasa1[[#This Row],[JUMLAH]]&gt;0,COUNT(A$3:$A1978)+1,"")</f>
        <v>1953</v>
      </c>
      <c r="B1979" s="88" t="s">
        <v>1942</v>
      </c>
      <c r="C1979" s="87">
        <f>IF(biasa1[[#This Row],[BARU]]="",biasa1[[#This Row],[JUMLAH AWAL]],biasa1[[#This Row],[BARU]])</f>
        <v>6</v>
      </c>
      <c r="D1979" s="87" t="s">
        <v>117</v>
      </c>
      <c r="E1979" s="87">
        <v>6</v>
      </c>
      <c r="F1979" s="87"/>
      <c r="G19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9" s="90"/>
      <c r="I19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9" s="91">
        <f>LOOKUP(ROW(K1979)-ROWS($K$1:$K$3),biasa1[NO])</f>
        <v>1976</v>
      </c>
      <c r="L1979" s="77" t="str">
        <f>LOOKUP(biasa2[[#This Row],[NO]],biasa1[NO],biasa1[NAMA])</f>
        <v>Pita jepang list gold/ A</v>
      </c>
      <c r="M1979" s="91">
        <f>LOOKUP(biasa2[[#This Row],[NO]],biasa1[NO],biasa1[JUMLAH])</f>
        <v>1</v>
      </c>
      <c r="N1979" s="91">
        <f>LOOKUP(biasa2[[#This Row],[NO]],biasa1[NO],biasa1[SATUAN])</f>
        <v>40</v>
      </c>
    </row>
    <row r="1980" spans="1:14" ht="20.100000000000001" customHeight="1">
      <c r="A1980" s="87">
        <f>IF(biasa1[[#This Row],[JUMLAH]]&gt;0,COUNT(A$3:$A1979)+1,"")</f>
        <v>1954</v>
      </c>
      <c r="B1980" s="88" t="s">
        <v>1943</v>
      </c>
      <c r="C1980" s="87">
        <f>IF(biasa1[[#This Row],[BARU]]="",biasa1[[#This Row],[JUMLAH AWAL]],biasa1[[#This Row],[BARU]])</f>
        <v>2</v>
      </c>
      <c r="D1980" s="87" t="s">
        <v>176</v>
      </c>
      <c r="E1980" s="87">
        <v>2</v>
      </c>
      <c r="F1980" s="87"/>
      <c r="G19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0" s="90"/>
      <c r="I19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0" s="91">
        <f>LOOKUP(ROW(K1980)-ROWS($K$1:$K$3),biasa1[NO])</f>
        <v>1977</v>
      </c>
      <c r="L1980" s="77" t="str">
        <f>LOOKUP(biasa2[[#This Row],[NO]],biasa1[NO],biasa1[NAMA])</f>
        <v>Pita jepang motif</v>
      </c>
      <c r="M1980" s="91">
        <f>LOOKUP(biasa2[[#This Row],[NO]],biasa1[NO],biasa1[JUMLAH])</f>
        <v>12</v>
      </c>
      <c r="N1980" s="91">
        <f>LOOKUP(biasa2[[#This Row],[NO]],biasa1[NO],biasa1[SATUAN])</f>
        <v>40</v>
      </c>
    </row>
    <row r="1981" spans="1:14" ht="20.100000000000001" customHeight="1">
      <c r="A1981" s="87">
        <f>IF(biasa1[[#This Row],[JUMLAH]]&gt;0,COUNT(A$3:$A1980)+1,"")</f>
        <v>1955</v>
      </c>
      <c r="B1981" s="88" t="s">
        <v>1944</v>
      </c>
      <c r="C1981" s="87">
        <f>IF(biasa1[[#This Row],[BARU]]="",biasa1[[#This Row],[JUMLAH AWAL]],biasa1[[#This Row],[BARU]])</f>
        <v>8</v>
      </c>
      <c r="D1981" s="87" t="s">
        <v>233</v>
      </c>
      <c r="E1981" s="87">
        <v>8</v>
      </c>
      <c r="F1981" s="87"/>
      <c r="G19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1" s="90"/>
      <c r="I19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1" s="91">
        <f>LOOKUP(ROW(K1981)-ROWS($K$1:$K$3),biasa1[NO])</f>
        <v>1978</v>
      </c>
      <c r="L1981" s="77" t="str">
        <f>LOOKUP(biasa2[[#This Row],[NO]],biasa1[NO],biasa1[NAMA])</f>
        <v>Pita jepang polos B</v>
      </c>
      <c r="M1981" s="91">
        <f>LOOKUP(biasa2[[#This Row],[NO]],biasa1[NO],biasa1[JUMLAH])</f>
        <v>17</v>
      </c>
      <c r="N1981" s="91">
        <f>LOOKUP(biasa2[[#This Row],[NO]],biasa1[NO],biasa1[SATUAN])</f>
        <v>40</v>
      </c>
    </row>
    <row r="1982" spans="1:14" ht="20.100000000000001" customHeight="1">
      <c r="A1982" s="87">
        <f>IF(biasa1[[#This Row],[JUMLAH]]&gt;0,COUNT(A$3:$A1981)+1,"")</f>
        <v>1956</v>
      </c>
      <c r="B1982" s="88" t="s">
        <v>1945</v>
      </c>
      <c r="C1982" s="87">
        <f>IF(biasa1[[#This Row],[BARU]]="",biasa1[[#This Row],[JUMLAH AWAL]],biasa1[[#This Row],[BARU]])</f>
        <v>93</v>
      </c>
      <c r="D1982" s="87" t="s">
        <v>422</v>
      </c>
      <c r="E1982" s="87">
        <v>93</v>
      </c>
      <c r="F1982" s="87"/>
      <c r="G19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2" s="90"/>
      <c r="I19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2" s="91">
        <f>LOOKUP(ROW(K1982)-ROWS($K$1:$K$3),biasa1[NO])</f>
        <v>1979</v>
      </c>
      <c r="L1982" s="77" t="str">
        <f>LOOKUP(biasa2[[#This Row],[NO]],biasa1[NO],biasa1[NAMA])</f>
        <v>Pita kado LS 30-1</v>
      </c>
      <c r="M1982" s="91">
        <f>LOOKUP(biasa2[[#This Row],[NO]],biasa1[NO],biasa1[JUMLAH])</f>
        <v>2</v>
      </c>
      <c r="N1982" s="91">
        <f>LOOKUP(biasa2[[#This Row],[NO]],biasa1[NO],biasa1[SATUAN])</f>
        <v>1500</v>
      </c>
    </row>
    <row r="1983" spans="1:14" ht="20.100000000000001" customHeight="1">
      <c r="A1983" s="87">
        <f>IF(biasa1[[#This Row],[JUMLAH]]&gt;0,COUNT(A$3:$A1982)+1,"")</f>
        <v>1957</v>
      </c>
      <c r="B1983" s="88" t="s">
        <v>1946</v>
      </c>
      <c r="C1983" s="87">
        <f>IF(biasa1[[#This Row],[BARU]]="",biasa1[[#This Row],[JUMLAH AWAL]],biasa1[[#This Row],[BARU]])</f>
        <v>24</v>
      </c>
      <c r="D1983" s="87" t="s">
        <v>76</v>
      </c>
      <c r="E1983" s="87">
        <v>24</v>
      </c>
      <c r="F1983" s="87"/>
      <c r="G19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3" s="90"/>
      <c r="I19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3" s="91">
        <f>LOOKUP(ROW(K1983)-ROWS($K$1:$K$3),biasa1[NO])</f>
        <v>1980</v>
      </c>
      <c r="L1983" s="77" t="str">
        <f>LOOKUP(biasa2[[#This Row],[NO]],biasa1[NO],biasa1[NAMA])</f>
        <v>Pita tarik 18 renda motif</v>
      </c>
      <c r="M1983" s="91">
        <f>LOOKUP(biasa2[[#This Row],[NO]],biasa1[NO],biasa1[JUMLAH])</f>
        <v>5</v>
      </c>
      <c r="N1983" s="91">
        <f>LOOKUP(biasa2[[#This Row],[NO]],biasa1[NO],biasa1[SATUAN])</f>
        <v>2400</v>
      </c>
    </row>
    <row r="1984" spans="1:14" ht="20.100000000000001" customHeight="1">
      <c r="A1984" s="87">
        <f>IF(biasa1[[#This Row],[JUMLAH]]&gt;0,COUNT(A$3:$A1983)+1,"")</f>
        <v>1958</v>
      </c>
      <c r="B1984" s="88" t="s">
        <v>1947</v>
      </c>
      <c r="C1984" s="87">
        <f>IF(biasa1[[#This Row],[BARU]]="",biasa1[[#This Row],[JUMLAH AWAL]],biasa1[[#This Row],[BARU]])</f>
        <v>7</v>
      </c>
      <c r="D1984" s="87" t="s">
        <v>165</v>
      </c>
      <c r="E1984" s="87">
        <v>7</v>
      </c>
      <c r="F1984" s="87"/>
      <c r="G19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4" s="90"/>
      <c r="I19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4" s="91">
        <f>LOOKUP(ROW(K1984)-ROWS($K$1:$K$3),biasa1[NO])</f>
        <v>1981</v>
      </c>
      <c r="L1984" s="77" t="str">
        <f>LOOKUP(biasa2[[#This Row],[NO]],biasa1[NO],biasa1[NAMA])</f>
        <v>Pita tarik 23 list gold</v>
      </c>
      <c r="M1984" s="91">
        <f>LOOKUP(biasa2[[#This Row],[NO]],biasa1[NO],biasa1[JUMLAH])</f>
        <v>6</v>
      </c>
      <c r="N1984" s="91">
        <f>LOOKUP(biasa2[[#This Row],[NO]],biasa1[NO],biasa1[SATUAN])</f>
        <v>2000</v>
      </c>
    </row>
    <row r="1985" spans="1:14" ht="20.100000000000001" customHeight="1">
      <c r="A1985" s="87">
        <f>IF(biasa1[[#This Row],[JUMLAH]]&gt;0,COUNT(A$3:$A1984)+1,"")</f>
        <v>1959</v>
      </c>
      <c r="B1985" s="88" t="s">
        <v>1948</v>
      </c>
      <c r="C1985" s="87">
        <f>IF(biasa1[[#This Row],[BARU]]="",biasa1[[#This Row],[JUMLAH AWAL]],biasa1[[#This Row],[BARU]])</f>
        <v>2</v>
      </c>
      <c r="D1985" s="87" t="s">
        <v>1920</v>
      </c>
      <c r="E1985" s="87">
        <v>2</v>
      </c>
      <c r="F1985" s="87"/>
      <c r="G19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5" s="90"/>
      <c r="I19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5" s="91">
        <f>LOOKUP(ROW(K1985)-ROWS($K$1:$K$3),biasa1[NO])</f>
        <v>1982</v>
      </c>
      <c r="L1985" s="77" t="str">
        <f>LOOKUP(biasa2[[#This Row],[NO]],biasa1[NO],biasa1[NAMA])</f>
        <v>Pita tarik 23 motif polos</v>
      </c>
      <c r="M1985" s="91">
        <f>LOOKUP(biasa2[[#This Row],[NO]],biasa1[NO],biasa1[JUMLAH])</f>
        <v>3</v>
      </c>
      <c r="N1985" s="91">
        <f>LOOKUP(biasa2[[#This Row],[NO]],biasa1[NO],biasa1[SATUAN])</f>
        <v>2000</v>
      </c>
    </row>
    <row r="1986" spans="1:14" ht="20.100000000000001" customHeight="1">
      <c r="A1986" s="87">
        <f>IF(biasa1[[#This Row],[JUMLAH]]&gt;0,COUNT(A$3:$A1985)+1,"")</f>
        <v>1960</v>
      </c>
      <c r="B1986" s="88" t="s">
        <v>1949</v>
      </c>
      <c r="C1986" s="87">
        <f>IF(biasa1[[#This Row],[BARU]]="",biasa1[[#This Row],[JUMLAH AWAL]],biasa1[[#This Row],[BARU]])</f>
        <v>17</v>
      </c>
      <c r="D1986" s="87" t="s">
        <v>790</v>
      </c>
      <c r="E1986" s="87">
        <v>17</v>
      </c>
      <c r="F1986" s="87"/>
      <c r="G19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6" s="90"/>
      <c r="I19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6" s="91">
        <f>LOOKUP(ROW(K1986)-ROWS($K$1:$K$3),biasa1[NO])</f>
        <v>1983</v>
      </c>
      <c r="L1986" s="77" t="str">
        <f>LOOKUP(biasa2[[#This Row],[NO]],biasa1[NO],biasa1[NAMA])</f>
        <v>Pita tarik 30 list emas</v>
      </c>
      <c r="M1986" s="91">
        <f>LOOKUP(biasa2[[#This Row],[NO]],biasa1[NO],biasa1[JUMLAH])</f>
        <v>20</v>
      </c>
      <c r="N1986" s="91" t="str">
        <f>LOOKUP(biasa2[[#This Row],[NO]],biasa1[NO],biasa1[SATUAN])</f>
        <v>1000 pc</v>
      </c>
    </row>
    <row r="1987" spans="1:14" ht="20.100000000000001" customHeight="1">
      <c r="A1987" s="87">
        <f>IF(biasa1[[#This Row],[JUMLAH]]&gt;0,COUNT(A$3:$A1986)+1,"")</f>
        <v>1961</v>
      </c>
      <c r="B1987" s="88" t="s">
        <v>1950</v>
      </c>
      <c r="C1987" s="87">
        <f>IF(biasa1[[#This Row],[BARU]]="",biasa1[[#This Row],[JUMLAH AWAL]],biasa1[[#This Row],[BARU]])</f>
        <v>7</v>
      </c>
      <c r="D1987" s="87" t="s">
        <v>790</v>
      </c>
      <c r="E1987" s="87">
        <v>7</v>
      </c>
      <c r="F1987" s="87"/>
      <c r="G19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7" s="90"/>
      <c r="I19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7" s="91">
        <f>LOOKUP(ROW(K1987)-ROWS($K$1:$K$3),biasa1[NO])</f>
        <v>1984</v>
      </c>
      <c r="L1987" s="77" t="str">
        <f>LOOKUP(biasa2[[#This Row],[NO]],biasa1[NO],biasa1[NAMA])</f>
        <v>Pita tarik 30 renda</v>
      </c>
      <c r="M1987" s="91">
        <f>LOOKUP(biasa2[[#This Row],[NO]],biasa1[NO],biasa1[JUMLAH])</f>
        <v>5</v>
      </c>
      <c r="N1987" s="91">
        <f>LOOKUP(biasa2[[#This Row],[NO]],biasa1[NO],biasa1[SATUAN])</f>
        <v>1200</v>
      </c>
    </row>
    <row r="1988" spans="1:14" ht="20.100000000000001" customHeight="1">
      <c r="A1988" s="87">
        <f>IF(biasa1[[#This Row],[JUMLAH]]&gt;0,COUNT(A$3:$A1987)+1,"")</f>
        <v>1962</v>
      </c>
      <c r="B1988" s="88" t="s">
        <v>2777</v>
      </c>
      <c r="C1988" s="87">
        <f>IF(biasa1[[#This Row],[BARU]]="",biasa1[[#This Row],[JUMLAH AWAL]],biasa1[[#This Row],[BARU]])</f>
        <v>7</v>
      </c>
      <c r="D1988" s="87" t="s">
        <v>790</v>
      </c>
      <c r="E1988" s="87">
        <v>7</v>
      </c>
      <c r="F1988" s="87"/>
      <c r="G19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8" s="90"/>
      <c r="I19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8" s="91">
        <f>LOOKUP(ROW(K1988)-ROWS($K$1:$K$3),biasa1[NO])</f>
        <v>1985</v>
      </c>
      <c r="L1988" s="77" t="str">
        <f>LOOKUP(biasa2[[#This Row],[NO]],biasa1[NO],biasa1[NAMA])</f>
        <v>Pompa Balon 020-1</v>
      </c>
      <c r="M1988" s="91">
        <f>LOOKUP(biasa2[[#This Row],[NO]],biasa1[NO],biasa1[JUMLAH])</f>
        <v>5</v>
      </c>
      <c r="N1988" s="91" t="str">
        <f>LOOKUP(biasa2[[#This Row],[NO]],biasa1[NO],biasa1[SATUAN])</f>
        <v>100 pc</v>
      </c>
    </row>
    <row r="1989" spans="1:14" ht="20.100000000000001" customHeight="1">
      <c r="A1989" s="87" t="str">
        <f>IF(biasa1[[#This Row],[JUMLAH]]&gt;0,COUNT(A$3:$A1988)+1,"")</f>
        <v/>
      </c>
      <c r="B1989" s="88" t="s">
        <v>1951</v>
      </c>
      <c r="C1989" s="87">
        <f>IF(biasa1[[#This Row],[BARU]]="",biasa1[[#This Row],[JUMLAH AWAL]],biasa1[[#This Row],[BARU]])</f>
        <v>0</v>
      </c>
      <c r="D1989" s="87" t="s">
        <v>790</v>
      </c>
      <c r="E1989" s="87">
        <v>0</v>
      </c>
      <c r="F1989" s="87"/>
      <c r="G19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9" s="90"/>
      <c r="I19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9" s="91">
        <f>LOOKUP(ROW(K1989)-ROWS($K$1:$K$3),biasa1[NO])</f>
        <v>1986</v>
      </c>
      <c r="L1989" s="77" t="str">
        <f>LOOKUP(biasa2[[#This Row],[NO]],biasa1[NO],biasa1[NAMA])</f>
        <v>Pompa balon 020-1 (B)</v>
      </c>
      <c r="M1989" s="91">
        <f>LOOKUP(biasa2[[#This Row],[NO]],biasa1[NO],biasa1[JUMLAH])</f>
        <v>9</v>
      </c>
      <c r="N1989" s="91">
        <f>LOOKUP(biasa2[[#This Row],[NO]],biasa1[NO],biasa1[SATUAN])</f>
        <v>100</v>
      </c>
    </row>
    <row r="1990" spans="1:14" ht="20.100000000000001" customHeight="1">
      <c r="A1990" s="87">
        <f>IF(biasa1[[#This Row],[JUMLAH]]&gt;0,COUNT(A$3:$A1989)+1,"")</f>
        <v>1963</v>
      </c>
      <c r="B1990" s="88" t="s">
        <v>1952</v>
      </c>
      <c r="C1990" s="87">
        <f>IF(biasa1[[#This Row],[BARU]]="",biasa1[[#This Row],[JUMLAH AWAL]],biasa1[[#This Row],[BARU]])</f>
        <v>4</v>
      </c>
      <c r="D1990" s="87" t="s">
        <v>139</v>
      </c>
      <c r="E1990" s="87">
        <v>4</v>
      </c>
      <c r="F1990" s="87"/>
      <c r="G19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0" s="90"/>
      <c r="I19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0" s="91">
        <f>LOOKUP(ROW(K1990)-ROWS($K$1:$K$3),biasa1[NO])</f>
        <v>1987</v>
      </c>
      <c r="L1990" s="77" t="str">
        <f>LOOKUP(biasa2[[#This Row],[NO]],biasa1[NO],biasa1[NAMA])</f>
        <v>Pompa balon 020-3 / 001-4 (k)</v>
      </c>
      <c r="M1990" s="91">
        <f>LOOKUP(biasa2[[#This Row],[NO]],biasa1[NO],biasa1[JUMLAH])</f>
        <v>9</v>
      </c>
      <c r="N1990" s="91">
        <f>LOOKUP(biasa2[[#This Row],[NO]],biasa1[NO],biasa1[SATUAN])</f>
        <v>100</v>
      </c>
    </row>
    <row r="1991" spans="1:14" ht="20.100000000000001" customHeight="1">
      <c r="A1991" s="87">
        <f>IF(biasa1[[#This Row],[JUMLAH]]&gt;0,COUNT(A$3:$A1990)+1,"")</f>
        <v>1964</v>
      </c>
      <c r="B1991" s="88" t="s">
        <v>1953</v>
      </c>
      <c r="C1991" s="87">
        <f>IF(biasa1[[#This Row],[BARU]]="",biasa1[[#This Row],[JUMLAH AWAL]],biasa1[[#This Row],[BARU]])</f>
        <v>5</v>
      </c>
      <c r="D1991" s="87" t="s">
        <v>139</v>
      </c>
      <c r="E1991" s="87">
        <v>5</v>
      </c>
      <c r="F1991" s="87"/>
      <c r="G19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1" s="90"/>
      <c r="I19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1" s="91">
        <f>LOOKUP(ROW(K1991)-ROWS($K$1:$K$3),biasa1[NO])</f>
        <v>1988</v>
      </c>
      <c r="L1991" s="77" t="str">
        <f>LOOKUP(biasa2[[#This Row],[NO]],biasa1[NO],biasa1[NAMA])</f>
        <v>Post it 889 K pony</v>
      </c>
      <c r="M1991" s="91">
        <f>LOOKUP(biasa2[[#This Row],[NO]],biasa1[NO],biasa1[JUMLAH])</f>
        <v>4</v>
      </c>
      <c r="N1991" s="91">
        <f>LOOKUP(biasa2[[#This Row],[NO]],biasa1[NO],biasa1[SATUAN])</f>
        <v>1200</v>
      </c>
    </row>
    <row r="1992" spans="1:14" ht="20.100000000000001" customHeight="1">
      <c r="A1992" s="87">
        <f>IF(biasa1[[#This Row],[JUMLAH]]&gt;0,COUNT(A$3:$A1991)+1,"")</f>
        <v>1965</v>
      </c>
      <c r="B1992" s="88" t="s">
        <v>1954</v>
      </c>
      <c r="C1992" s="87">
        <f>IF(biasa1[[#This Row],[BARU]]="",biasa1[[#This Row],[JUMLAH AWAL]],biasa1[[#This Row],[BARU]])</f>
        <v>7</v>
      </c>
      <c r="D1992" s="87" t="s">
        <v>139</v>
      </c>
      <c r="E1992" s="87">
        <v>7</v>
      </c>
      <c r="F1992" s="87"/>
      <c r="G19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2" s="90"/>
      <c r="I19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2" s="91">
        <f>LOOKUP(ROW(K1992)-ROWS($K$1:$K$3),biasa1[NO])</f>
        <v>1989</v>
      </c>
      <c r="L1992" s="77" t="str">
        <f>LOOKUP(biasa2[[#This Row],[NO]],biasa1[NO],biasa1[NAMA])</f>
        <v>Post it 96-15</v>
      </c>
      <c r="M1992" s="91">
        <f>LOOKUP(biasa2[[#This Row],[NO]],biasa1[NO],biasa1[JUMLAH])</f>
        <v>1</v>
      </c>
      <c r="N1992" s="91">
        <f>LOOKUP(biasa2[[#This Row],[NO]],biasa1[NO],biasa1[SATUAN])</f>
        <v>1200</v>
      </c>
    </row>
    <row r="1993" spans="1:14" ht="20.100000000000001" customHeight="1">
      <c r="A1993" s="87">
        <f>IF(biasa1[[#This Row],[JUMLAH]]&gt;0,COUNT(A$3:$A1992)+1,"")</f>
        <v>1966</v>
      </c>
      <c r="B1993" s="88" t="s">
        <v>1955</v>
      </c>
      <c r="C1993" s="87">
        <f>IF(biasa1[[#This Row],[BARU]]="",biasa1[[#This Row],[JUMLAH AWAL]],biasa1[[#This Row],[BARU]])</f>
        <v>14</v>
      </c>
      <c r="D1993" s="87" t="s">
        <v>139</v>
      </c>
      <c r="E1993" s="87">
        <v>14</v>
      </c>
      <c r="F1993" s="87"/>
      <c r="G19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3" s="90"/>
      <c r="I19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3" s="91">
        <f>LOOKUP(ROW(K1993)-ROWS($K$1:$K$3),biasa1[NO])</f>
        <v>1990</v>
      </c>
      <c r="L1993" s="77" t="str">
        <f>LOOKUP(biasa2[[#This Row],[NO]],biasa1[NO],biasa1[NAMA])</f>
        <v>Post it 96-20</v>
      </c>
      <c r="M1993" s="91">
        <f>LOOKUP(biasa2[[#This Row],[NO]],biasa1[NO],biasa1[JUMLAH])</f>
        <v>1</v>
      </c>
      <c r="N1993" s="91">
        <f>LOOKUP(biasa2[[#This Row],[NO]],biasa1[NO],biasa1[SATUAN])</f>
        <v>1200</v>
      </c>
    </row>
    <row r="1994" spans="1:14" ht="20.100000000000001" customHeight="1">
      <c r="A1994" s="87">
        <f>IF(biasa1[[#This Row],[JUMLAH]]&gt;0,COUNT(A$3:$A1993)+1,"")</f>
        <v>1967</v>
      </c>
      <c r="B1994" s="88" t="s">
        <v>1956</v>
      </c>
      <c r="C1994" s="87">
        <f>IF(biasa1[[#This Row],[BARU]]="",biasa1[[#This Row],[JUMLAH AWAL]],biasa1[[#This Row],[BARU]])</f>
        <v>2</v>
      </c>
      <c r="D1994" s="87" t="s">
        <v>40</v>
      </c>
      <c r="E1994" s="87">
        <v>2</v>
      </c>
      <c r="F1994" s="87"/>
      <c r="G19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4" s="90"/>
      <c r="I19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4" s="91">
        <f>LOOKUP(ROW(K1994)-ROWS($K$1:$K$3),biasa1[NO])</f>
        <v>1991</v>
      </c>
      <c r="L1994" s="77" t="str">
        <f>LOOKUP(biasa2[[#This Row],[NO]],biasa1[NO],biasa1[NAMA])</f>
        <v>Post it 96-21</v>
      </c>
      <c r="M1994" s="91">
        <f>LOOKUP(biasa2[[#This Row],[NO]],biasa1[NO],biasa1[JUMLAH])</f>
        <v>19</v>
      </c>
      <c r="N1994" s="91">
        <f>LOOKUP(biasa2[[#This Row],[NO]],biasa1[NO],biasa1[SATUAN])</f>
        <v>1200</v>
      </c>
    </row>
    <row r="1995" spans="1:14" ht="20.100000000000001" customHeight="1">
      <c r="A1995" s="87">
        <f>IF(biasa1[[#This Row],[JUMLAH]]&gt;0,COUNT(A$3:$A1994)+1,"")</f>
        <v>1968</v>
      </c>
      <c r="B1995" s="88" t="s">
        <v>2778</v>
      </c>
      <c r="C1995" s="87">
        <f>IF(biasa1[[#This Row],[BARU]]="",biasa1[[#This Row],[JUMLAH AWAL]],biasa1[[#This Row],[BARU]])</f>
        <v>1</v>
      </c>
      <c r="D1995" s="87" t="s">
        <v>3</v>
      </c>
      <c r="E1995" s="87">
        <v>1</v>
      </c>
      <c r="F1995" s="87"/>
      <c r="G19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5" s="90"/>
      <c r="I19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5" s="91">
        <f>LOOKUP(ROW(K1995)-ROWS($K$1:$K$3),biasa1[NO])</f>
        <v>1992</v>
      </c>
      <c r="L1995" s="77" t="str">
        <f>LOOKUP(biasa2[[#This Row],[NO]],biasa1[NO],biasa1[NAMA])</f>
        <v>Post it kertas 8899 Y</v>
      </c>
      <c r="M1995" s="91">
        <f>LOOKUP(biasa2[[#This Row],[NO]],biasa1[NO],biasa1[JUMLAH])</f>
        <v>2</v>
      </c>
      <c r="N1995" s="91">
        <f>LOOKUP(biasa2[[#This Row],[NO]],biasa1[NO],biasa1[SATUAN])</f>
        <v>1200</v>
      </c>
    </row>
    <row r="1996" spans="1:14" ht="20.100000000000001" customHeight="1">
      <c r="A1996" s="87">
        <f>IF(biasa1[[#This Row],[JUMLAH]]&gt;0,COUNT(A$3:$A1995)+1,"")</f>
        <v>1969</v>
      </c>
      <c r="B1996" s="88" t="s">
        <v>1957</v>
      </c>
      <c r="C1996" s="87">
        <f>IF(biasa1[[#This Row],[BARU]]="",biasa1[[#This Row],[JUMLAH AWAL]],biasa1[[#This Row],[BARU]])</f>
        <v>2</v>
      </c>
      <c r="D1996" s="87" t="s">
        <v>221</v>
      </c>
      <c r="E1996" s="87">
        <v>2</v>
      </c>
      <c r="F1996" s="87"/>
      <c r="G19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6" s="90"/>
      <c r="I19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6" s="91">
        <f>LOOKUP(ROW(K1996)-ROWS($K$1:$K$3),biasa1[NO])</f>
        <v>1993</v>
      </c>
      <c r="L1996" s="77" t="str">
        <f>LOOKUP(biasa2[[#This Row],[NO]],biasa1[NO],biasa1[NAMA])</f>
        <v>Post it PF 1368</v>
      </c>
      <c r="M1996" s="91">
        <f>LOOKUP(biasa2[[#This Row],[NO]],biasa1[NO],biasa1[JUMLAH])</f>
        <v>6</v>
      </c>
      <c r="N1996" s="91" t="str">
        <f>LOOKUP(biasa2[[#This Row],[NO]],biasa1[NO],biasa1[SATUAN])</f>
        <v>1152 pc</v>
      </c>
    </row>
    <row r="1997" spans="1:14" ht="20.100000000000001" customHeight="1">
      <c r="A1997" s="87">
        <f>IF(biasa1[[#This Row],[JUMLAH]]&gt;0,COUNT(A$3:$A1996)+1,"")</f>
        <v>1970</v>
      </c>
      <c r="B1997" s="88" t="s">
        <v>1957</v>
      </c>
      <c r="C1997" s="87">
        <f>IF(biasa1[[#This Row],[BARU]]="",biasa1[[#This Row],[JUMLAH AWAL]],biasa1[[#This Row],[BARU]])</f>
        <v>20</v>
      </c>
      <c r="D1997" s="87" t="s">
        <v>79</v>
      </c>
      <c r="E1997" s="87">
        <v>20</v>
      </c>
      <c r="F1997" s="87"/>
      <c r="G19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7" s="90"/>
      <c r="I19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7" s="91">
        <f>LOOKUP(ROW(K1997)-ROWS($K$1:$K$3),biasa1[NO])</f>
        <v>1994</v>
      </c>
      <c r="L1997" s="77" t="str">
        <f>LOOKUP(biasa2[[#This Row],[NO]],biasa1[NO],biasa1[NAMA])</f>
        <v>Post it PF 1899(1)/ 2899(8)</v>
      </c>
      <c r="M1997" s="91">
        <f>LOOKUP(biasa2[[#This Row],[NO]],biasa1[NO],biasa1[JUMLAH])</f>
        <v>9</v>
      </c>
      <c r="N1997" s="91" t="str">
        <f>LOOKUP(biasa2[[#This Row],[NO]],biasa1[NO],biasa1[SATUAN])</f>
        <v>1152 pc</v>
      </c>
    </row>
    <row r="1998" spans="1:14" ht="20.100000000000001" customHeight="1">
      <c r="A1998" s="87">
        <f>IF(biasa1[[#This Row],[JUMLAH]]&gt;0,COUNT(A$3:$A1997)+1,"")</f>
        <v>1971</v>
      </c>
      <c r="B1998" s="88" t="s">
        <v>1958</v>
      </c>
      <c r="C1998" s="87">
        <f>IF(biasa1[[#This Row],[BARU]]="",biasa1[[#This Row],[JUMLAH AWAL]],biasa1[[#This Row],[BARU]])</f>
        <v>1</v>
      </c>
      <c r="D1998" s="87" t="s">
        <v>76</v>
      </c>
      <c r="E1998" s="87">
        <v>1</v>
      </c>
      <c r="F1998" s="87"/>
      <c r="G19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8" s="90"/>
      <c r="I19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8" s="91">
        <f>LOOKUP(ROW(K1998)-ROWS($K$1:$K$3),biasa1[NO])</f>
        <v>1995</v>
      </c>
      <c r="L1998" s="77" t="str">
        <f>LOOKUP(biasa2[[#This Row],[NO]],biasa1[NO],biasa1[NAMA])</f>
        <v>Post it PF 2368</v>
      </c>
      <c r="M1998" s="91">
        <f>LOOKUP(biasa2[[#This Row],[NO]],biasa1[NO],biasa1[JUMLAH])</f>
        <v>1</v>
      </c>
      <c r="N1998" s="91" t="str">
        <f>LOOKUP(biasa2[[#This Row],[NO]],biasa1[NO],biasa1[SATUAN])</f>
        <v>1152 pc</v>
      </c>
    </row>
    <row r="1999" spans="1:14" ht="20.100000000000001" customHeight="1">
      <c r="A1999" s="87">
        <f>IF(biasa1[[#This Row],[JUMLAH]]&gt;0,COUNT(A$3:$A1998)+1,"")</f>
        <v>1972</v>
      </c>
      <c r="B1999" s="88" t="s">
        <v>1959</v>
      </c>
      <c r="C1999" s="87">
        <f>IF(biasa1[[#This Row],[BARU]]="",biasa1[[#This Row],[JUMLAH AWAL]],biasa1[[#This Row],[BARU]])</f>
        <v>1</v>
      </c>
      <c r="D1999" s="87" t="s">
        <v>97</v>
      </c>
      <c r="E1999" s="87">
        <v>1</v>
      </c>
      <c r="F1999" s="87"/>
      <c r="G19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9" s="90"/>
      <c r="I19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9" s="91">
        <f>LOOKUP(ROW(K1999)-ROWS($K$1:$K$3),biasa1[NO])</f>
        <v>1996</v>
      </c>
      <c r="L1999" s="77" t="str">
        <f>LOOKUP(biasa2[[#This Row],[NO]],biasa1[NO],biasa1[NAMA])</f>
        <v>Post it PF 3368(5)/ 4368(4)</v>
      </c>
      <c r="M1999" s="91">
        <f>LOOKUP(biasa2[[#This Row],[NO]],biasa1[NO],biasa1[JUMLAH])</f>
        <v>9</v>
      </c>
      <c r="N1999" s="91" t="str">
        <f>LOOKUP(biasa2[[#This Row],[NO]],biasa1[NO],biasa1[SATUAN])</f>
        <v>1152 pc</v>
      </c>
    </row>
    <row r="2000" spans="1:14" ht="20.100000000000001" customHeight="1">
      <c r="A2000" s="87">
        <f>IF(biasa1[[#This Row],[JUMLAH]]&gt;0,COUNT(A$3:$A1999)+1,"")</f>
        <v>1973</v>
      </c>
      <c r="B2000" s="88" t="s">
        <v>1960</v>
      </c>
      <c r="C2000" s="87">
        <f>IF(biasa1[[#This Row],[BARU]]="",biasa1[[#This Row],[JUMLAH AWAL]],biasa1[[#This Row],[BARU]])</f>
        <v>4</v>
      </c>
      <c r="D2000" s="87">
        <v>2400</v>
      </c>
      <c r="E2000" s="87">
        <v>4</v>
      </c>
      <c r="F2000" s="87"/>
      <c r="G20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0" s="90"/>
      <c r="I20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0" s="91">
        <f>LOOKUP(ROW(K2000)-ROWS($K$1:$K$3),biasa1[NO])</f>
        <v>1997</v>
      </c>
      <c r="L2000" s="77" t="str">
        <f>LOOKUP(biasa2[[#This Row],[NO]],biasa1[NO],biasa1[NAMA])</f>
        <v>Post it PF 3899</v>
      </c>
      <c r="M2000" s="91">
        <f>LOOKUP(biasa2[[#This Row],[NO]],biasa1[NO],biasa1[JUMLAH])</f>
        <v>5</v>
      </c>
      <c r="N2000" s="91" t="str">
        <f>LOOKUP(biasa2[[#This Row],[NO]],biasa1[NO],biasa1[SATUAN])</f>
        <v>1152 pc</v>
      </c>
    </row>
    <row r="2001" spans="1:14" ht="20.100000000000001" customHeight="1">
      <c r="A2001" s="87">
        <f>IF(biasa1[[#This Row],[JUMLAH]]&gt;0,COUNT(A$3:$A2000)+1,"")</f>
        <v>1974</v>
      </c>
      <c r="B2001" s="88" t="s">
        <v>1961</v>
      </c>
      <c r="C2001" s="87">
        <f>IF(biasa1[[#This Row],[BARU]]="",biasa1[[#This Row],[JUMLAH AWAL]],biasa1[[#This Row],[BARU]])</f>
        <v>6</v>
      </c>
      <c r="D2001" s="87">
        <v>2400</v>
      </c>
      <c r="E2001" s="87">
        <v>6</v>
      </c>
      <c r="F2001" s="87"/>
      <c r="G20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1" s="90"/>
      <c r="I20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1" s="91">
        <f>LOOKUP(ROW(K2001)-ROWS($K$1:$K$3),biasa1[NO])</f>
        <v>1998</v>
      </c>
      <c r="L2001" s="77" t="str">
        <f>LOOKUP(biasa2[[#This Row],[NO]],biasa1[NO],biasa1[NAMA])</f>
        <v>Post it PF 5368(3)/ 6368(6)</v>
      </c>
      <c r="M2001" s="91">
        <f>LOOKUP(biasa2[[#This Row],[NO]],biasa1[NO],biasa1[JUMLAH])</f>
        <v>9</v>
      </c>
      <c r="N2001" s="91" t="str">
        <f>LOOKUP(biasa2[[#This Row],[NO]],biasa1[NO],biasa1[SATUAN])</f>
        <v>1152 pc</v>
      </c>
    </row>
    <row r="2002" spans="1:14" ht="20.100000000000001" customHeight="1">
      <c r="A2002" s="87">
        <f>IF(biasa1[[#This Row],[JUMLAH]]&gt;0,COUNT(A$3:$A2001)+1,"")</f>
        <v>1975</v>
      </c>
      <c r="B2002" s="88" t="s">
        <v>1962</v>
      </c>
      <c r="C2002" s="87">
        <f>IF(biasa1[[#This Row],[BARU]]="",biasa1[[#This Row],[JUMLAH AWAL]],biasa1[[#This Row],[BARU]])</f>
        <v>1</v>
      </c>
      <c r="D2002" s="87">
        <v>1200</v>
      </c>
      <c r="E2002" s="87">
        <v>1</v>
      </c>
      <c r="F2002" s="87"/>
      <c r="G20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2" s="90"/>
      <c r="I20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2" s="91">
        <f>LOOKUP(ROW(K2002)-ROWS($K$1:$K$3),biasa1[NO])</f>
        <v>1999</v>
      </c>
      <c r="L2002" s="77" t="str">
        <f>LOOKUP(biasa2[[#This Row],[NO]],biasa1[NO],biasa1[NAMA])</f>
        <v>Post it PF 5899(2)/ 6899(2)</v>
      </c>
      <c r="M2002" s="91">
        <f>LOOKUP(biasa2[[#This Row],[NO]],biasa1[NO],biasa1[JUMLAH])</f>
        <v>4</v>
      </c>
      <c r="N2002" s="91" t="str">
        <f>LOOKUP(biasa2[[#This Row],[NO]],biasa1[NO],biasa1[SATUAN])</f>
        <v>1152 pc</v>
      </c>
    </row>
    <row r="2003" spans="1:14" ht="20.100000000000001" customHeight="1">
      <c r="A2003" s="87">
        <f>IF(biasa1[[#This Row],[JUMLAH]]&gt;0,COUNT(A$3:$A2002)+1,"")</f>
        <v>1976</v>
      </c>
      <c r="B2003" s="88" t="s">
        <v>1963</v>
      </c>
      <c r="C2003" s="87">
        <f>IF(biasa1[[#This Row],[BARU]]="",biasa1[[#This Row],[JUMLAH AWAL]],biasa1[[#This Row],[BARU]])</f>
        <v>1</v>
      </c>
      <c r="D2003" s="87">
        <v>40</v>
      </c>
      <c r="E2003" s="87">
        <v>1</v>
      </c>
      <c r="F2003" s="87"/>
      <c r="G20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3" s="90"/>
      <c r="I20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3" s="91">
        <f>LOOKUP(ROW(K2003)-ROWS($K$1:$K$3),biasa1[NO])</f>
        <v>2000</v>
      </c>
      <c r="L2003" s="77" t="str">
        <f>LOOKUP(biasa2[[#This Row],[NO]],biasa1[NO],biasa1[NAMA])</f>
        <v>Post it Post A</v>
      </c>
      <c r="M2003" s="91">
        <f>LOOKUP(biasa2[[#This Row],[NO]],biasa1[NO],biasa1[JUMLAH])</f>
        <v>1</v>
      </c>
      <c r="N2003" s="91" t="str">
        <f>LOOKUP(biasa2[[#This Row],[NO]],biasa1[NO],biasa1[SATUAN])</f>
        <v>1200 pc</v>
      </c>
    </row>
    <row r="2004" spans="1:14" ht="20.100000000000001" customHeight="1">
      <c r="A2004" s="87">
        <f>IF(biasa1[[#This Row],[JUMLAH]]&gt;0,COUNT(A$3:$A2003)+1,"")</f>
        <v>1977</v>
      </c>
      <c r="B2004" s="93" t="s">
        <v>2779</v>
      </c>
      <c r="C2004" s="94">
        <f>IF(biasa1[[#This Row],[BARU]]="",biasa1[[#This Row],[JUMLAH AWAL]],biasa1[[#This Row],[BARU]])</f>
        <v>12</v>
      </c>
      <c r="D2004" s="94">
        <v>40</v>
      </c>
      <c r="E2004" s="94">
        <v>12</v>
      </c>
      <c r="F2004" s="87"/>
      <c r="G20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4" s="90"/>
      <c r="I20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4" s="91">
        <f>LOOKUP(ROW(K2004)-ROWS($K$1:$K$3),biasa1[NO])</f>
        <v>2001</v>
      </c>
      <c r="L2004" s="77" t="str">
        <f>LOOKUP(biasa2[[#This Row],[NO]],biasa1[NO],biasa1[NAMA])</f>
        <v>Post it SHF 5</v>
      </c>
      <c r="M2004" s="91">
        <f>LOOKUP(biasa2[[#This Row],[NO]],biasa1[NO],biasa1[JUMLAH])</f>
        <v>1</v>
      </c>
      <c r="N2004" s="91">
        <f>LOOKUP(biasa2[[#This Row],[NO]],biasa1[NO],biasa1[SATUAN])</f>
        <v>1200</v>
      </c>
    </row>
    <row r="2005" spans="1:14" ht="20.100000000000001" customHeight="1">
      <c r="A2005" s="87">
        <f>IF(biasa1[[#This Row],[JUMLAH]]&gt;0,COUNT(A$3:$A2004)+1,"")</f>
        <v>1978</v>
      </c>
      <c r="B2005" s="93" t="s">
        <v>2780</v>
      </c>
      <c r="C2005" s="94">
        <f>IF(biasa1[[#This Row],[BARU]]="",biasa1[[#This Row],[JUMLAH AWAL]],biasa1[[#This Row],[BARU]])</f>
        <v>17</v>
      </c>
      <c r="D2005" s="94">
        <v>40</v>
      </c>
      <c r="E2005" s="94">
        <v>17</v>
      </c>
      <c r="F2005" s="87"/>
      <c r="G20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5" s="90"/>
      <c r="I20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5" s="91">
        <f>LOOKUP(ROW(K2005)-ROWS($K$1:$K$3),biasa1[NO])</f>
        <v>2002</v>
      </c>
      <c r="L2005" s="77" t="str">
        <f>LOOKUP(biasa2[[#This Row],[NO]],biasa1[NO],biasa1[NAMA])</f>
        <v>Punch 821 Stempel</v>
      </c>
      <c r="M2005" s="91">
        <f>LOOKUP(biasa2[[#This Row],[NO]],biasa1[NO],biasa1[JUMLAH])</f>
        <v>1</v>
      </c>
      <c r="N2005" s="91" t="str">
        <f>LOOKUP(biasa2[[#This Row],[NO]],biasa1[NO],biasa1[SATUAN])</f>
        <v>864 pc</v>
      </c>
    </row>
    <row r="2006" spans="1:14" ht="20.100000000000001" customHeight="1">
      <c r="A2006" s="87">
        <f>IF(biasa1[[#This Row],[JUMLAH]]&gt;0,COUNT(A$3:$A2005)+1,"")</f>
        <v>1979</v>
      </c>
      <c r="B2006" s="93" t="s">
        <v>2781</v>
      </c>
      <c r="C2006" s="94">
        <f>IF(biasa1[[#This Row],[BARU]]="",biasa1[[#This Row],[JUMLAH AWAL]],biasa1[[#This Row],[BARU]])</f>
        <v>2</v>
      </c>
      <c r="D2006" s="94">
        <v>1500</v>
      </c>
      <c r="E2006" s="94">
        <v>2</v>
      </c>
      <c r="F2006" s="87"/>
      <c r="G20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6" s="90"/>
      <c r="I20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6" s="91">
        <f>LOOKUP(ROW(K2006)-ROWS($K$1:$K$3),biasa1[NO])</f>
        <v>2003</v>
      </c>
      <c r="L2006" s="77" t="str">
        <f>LOOKUP(biasa2[[#This Row],[NO]],biasa1[NO],biasa1[NAMA])</f>
        <v>Punch General (B) (330)</v>
      </c>
      <c r="M2006" s="91">
        <f>LOOKUP(biasa2[[#This Row],[NO]],biasa1[NO],biasa1[JUMLAH])</f>
        <v>30</v>
      </c>
      <c r="N2006" s="91" t="str">
        <f>LOOKUP(biasa2[[#This Row],[NO]],biasa1[NO],biasa1[SATUAN])</f>
        <v>5 ls</v>
      </c>
    </row>
    <row r="2007" spans="1:14" ht="20.100000000000001" customHeight="1">
      <c r="A2007" s="87">
        <f>IF(biasa1[[#This Row],[JUMLAH]]&gt;0,COUNT(A$3:$A2006)+1,"")</f>
        <v>1980</v>
      </c>
      <c r="B2007" s="88" t="s">
        <v>1964</v>
      </c>
      <c r="C2007" s="87">
        <f>IF(biasa1[[#This Row],[BARU]]="",biasa1[[#This Row],[JUMLAH AWAL]],biasa1[[#This Row],[BARU]])</f>
        <v>5</v>
      </c>
      <c r="D2007" s="87">
        <v>2400</v>
      </c>
      <c r="E2007" s="87">
        <v>5</v>
      </c>
      <c r="F2007" s="87"/>
      <c r="G20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7" s="90"/>
      <c r="I20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7" s="91">
        <f>LOOKUP(ROW(K2007)-ROWS($K$1:$K$3),biasa1[NO])</f>
        <v>2004</v>
      </c>
      <c r="L2007" s="77" t="str">
        <f>LOOKUP(biasa2[[#This Row],[NO]],biasa1[NO],biasa1[NAMA])</f>
        <v>Punch General (K) (220)</v>
      </c>
      <c r="M2007" s="91">
        <f>LOOKUP(biasa2[[#This Row],[NO]],biasa1[NO],biasa1[JUMLAH])</f>
        <v>18</v>
      </c>
      <c r="N2007" s="91" t="str">
        <f>LOOKUP(biasa2[[#This Row],[NO]],biasa1[NO],biasa1[SATUAN])</f>
        <v>10 ls</v>
      </c>
    </row>
    <row r="2008" spans="1:14" ht="20.100000000000001" customHeight="1">
      <c r="A2008" s="87">
        <f>IF(biasa1[[#This Row],[JUMLAH]]&gt;0,COUNT(A$3:$A2007)+1,"")</f>
        <v>1981</v>
      </c>
      <c r="B2008" s="88" t="s">
        <v>1965</v>
      </c>
      <c r="C2008" s="87">
        <f>IF(biasa1[[#This Row],[BARU]]="",biasa1[[#This Row],[JUMLAH AWAL]],biasa1[[#This Row],[BARU]])</f>
        <v>6</v>
      </c>
      <c r="D2008" s="87">
        <v>2000</v>
      </c>
      <c r="E2008" s="87">
        <v>6</v>
      </c>
      <c r="F2008" s="87"/>
      <c r="G20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8" s="90"/>
      <c r="I20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8" s="91">
        <f>LOOKUP(ROW(K2008)-ROWS($K$1:$K$3),biasa1[NO])</f>
        <v>2005</v>
      </c>
      <c r="L2008" s="77" t="str">
        <f>LOOKUP(biasa2[[#This Row],[NO]],biasa1[NO],biasa1[NAMA])</f>
        <v>Push pin warna Nariko</v>
      </c>
      <c r="M2008" s="91">
        <f>LOOKUP(biasa2[[#This Row],[NO]],biasa1[NO],biasa1[JUMLAH])</f>
        <v>2</v>
      </c>
      <c r="N2008" s="91" t="str">
        <f>LOOKUP(biasa2[[#This Row],[NO]],biasa1[NO],biasa1[SATUAN])</f>
        <v>720 pk</v>
      </c>
    </row>
    <row r="2009" spans="1:14" ht="20.100000000000001" customHeight="1">
      <c r="A2009" s="87">
        <f>IF(biasa1[[#This Row],[JUMLAH]]&gt;0,COUNT(A$3:$A2008)+1,"")</f>
        <v>1982</v>
      </c>
      <c r="B2009" s="88" t="s">
        <v>1966</v>
      </c>
      <c r="C2009" s="87">
        <f>IF(biasa1[[#This Row],[BARU]]="",biasa1[[#This Row],[JUMLAH AWAL]],biasa1[[#This Row],[BARU]])</f>
        <v>3</v>
      </c>
      <c r="D2009" s="87">
        <v>2000</v>
      </c>
      <c r="E2009" s="87">
        <v>3</v>
      </c>
      <c r="F2009" s="87"/>
      <c r="G20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9" s="90"/>
      <c r="I20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9" s="91">
        <f>LOOKUP(ROW(K2009)-ROWS($K$1:$K$3),biasa1[NO])</f>
        <v>2006</v>
      </c>
      <c r="L2009" s="77" t="str">
        <f>LOOKUP(biasa2[[#This Row],[NO]],biasa1[NO],biasa1[NAMA])</f>
        <v>Puzzle M 6662</v>
      </c>
      <c r="M2009" s="91">
        <f>LOOKUP(biasa2[[#This Row],[NO]],biasa1[NO],biasa1[JUMLAH])</f>
        <v>1</v>
      </c>
      <c r="N2009" s="91" t="str">
        <f>LOOKUP(biasa2[[#This Row],[NO]],biasa1[NO],biasa1[SATUAN])</f>
        <v>200 pc</v>
      </c>
    </row>
    <row r="2010" spans="1:14" ht="20.100000000000001" customHeight="1">
      <c r="A2010" s="87">
        <f>IF(biasa1[[#This Row],[JUMLAH]]&gt;0,COUNT(A$3:$A2009)+1,"")</f>
        <v>1983</v>
      </c>
      <c r="B2010" s="88" t="s">
        <v>1967</v>
      </c>
      <c r="C2010" s="87">
        <f>IF(biasa1[[#This Row],[BARU]]="",biasa1[[#This Row],[JUMLAH AWAL]],biasa1[[#This Row],[BARU]])</f>
        <v>20</v>
      </c>
      <c r="D2010" s="87" t="s">
        <v>38</v>
      </c>
      <c r="E2010" s="87">
        <v>20</v>
      </c>
      <c r="F2010" s="87"/>
      <c r="G20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0" s="90"/>
      <c r="I20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0" s="91">
        <f>LOOKUP(ROW(K2010)-ROWS($K$1:$K$3),biasa1[NO])</f>
        <v>2007</v>
      </c>
      <c r="L2010" s="77" t="str">
        <f>LOOKUP(biasa2[[#This Row],[NO]],biasa1[NO],biasa1[NAMA])</f>
        <v>Puzzle S 6663</v>
      </c>
      <c r="M2010" s="91">
        <f>LOOKUP(biasa2[[#This Row],[NO]],biasa1[NO],biasa1[JUMLAH])</f>
        <v>1</v>
      </c>
      <c r="N2010" s="91" t="str">
        <f>LOOKUP(biasa2[[#This Row],[NO]],biasa1[NO],biasa1[SATUAN])</f>
        <v>500 pc</v>
      </c>
    </row>
    <row r="2011" spans="1:14" ht="20.100000000000001" customHeight="1">
      <c r="A2011" s="87">
        <f>IF(biasa1[[#This Row],[JUMLAH]]&gt;0,COUNT(A$3:$A2010)+1,"")</f>
        <v>1984</v>
      </c>
      <c r="B2011" s="93" t="s">
        <v>2782</v>
      </c>
      <c r="C2011" s="94">
        <f>IF(biasa1[[#This Row],[BARU]]="",biasa1[[#This Row],[JUMLAH AWAL]],biasa1[[#This Row],[BARU]])</f>
        <v>5</v>
      </c>
      <c r="D2011" s="94">
        <v>1200</v>
      </c>
      <c r="E2011" s="94">
        <v>5</v>
      </c>
      <c r="F2011" s="87"/>
      <c r="G20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1" s="90"/>
      <c r="I20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1" s="91">
        <f>LOOKUP(ROW(K2011)-ROWS($K$1:$K$3),biasa1[NO])</f>
        <v>2008</v>
      </c>
      <c r="L2011" s="77" t="str">
        <f>LOOKUP(biasa2[[#This Row],[NO]],biasa1[NO],biasa1[NAMA])</f>
        <v>Puzzle Spiderman Gloria</v>
      </c>
      <c r="M2011" s="91">
        <f>LOOKUP(biasa2[[#This Row],[NO]],biasa1[NO],biasa1[JUMLAH])</f>
        <v>5</v>
      </c>
      <c r="N2011" s="91" t="str">
        <f>LOOKUP(biasa2[[#This Row],[NO]],biasa1[NO],biasa1[SATUAN])</f>
        <v>260 pc</v>
      </c>
    </row>
    <row r="2012" spans="1:14" ht="20.100000000000001" customHeight="1">
      <c r="A2012" s="87">
        <f>IF(biasa1[[#This Row],[JUMLAH]]&gt;0,COUNT(A$3:$A2011)+1,"")</f>
        <v>1985</v>
      </c>
      <c r="B2012" s="88" t="s">
        <v>1968</v>
      </c>
      <c r="C2012" s="87">
        <f>IF(biasa1[[#This Row],[BARU]]="",biasa1[[#This Row],[JUMLAH AWAL]],biasa1[[#This Row],[BARU]])</f>
        <v>5</v>
      </c>
      <c r="D2012" s="87" t="s">
        <v>748</v>
      </c>
      <c r="E2012" s="87">
        <v>5</v>
      </c>
      <c r="F2012" s="87"/>
      <c r="G20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2" s="90"/>
      <c r="I20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2" s="91">
        <f>LOOKUP(ROW(K2012)-ROWS($K$1:$K$3),biasa1[NO])</f>
        <v>2009</v>
      </c>
      <c r="L2012" s="77" t="str">
        <f>LOOKUP(biasa2[[#This Row],[NO]],biasa1[NO],biasa1[NAMA])</f>
        <v>Puzzle Spiderman Gloria</v>
      </c>
      <c r="M2012" s="91">
        <f>LOOKUP(biasa2[[#This Row],[NO]],biasa1[NO],biasa1[JUMLAH])</f>
        <v>7</v>
      </c>
      <c r="N2012" s="91" t="str">
        <f>LOOKUP(biasa2[[#This Row],[NO]],biasa1[NO],biasa1[SATUAN])</f>
        <v>320 pc</v>
      </c>
    </row>
    <row r="2013" spans="1:14" ht="20.100000000000001" customHeight="1">
      <c r="A2013" s="87">
        <f>IF(biasa1[[#This Row],[JUMLAH]]&gt;0,COUNT(A$3:$A2012)+1,"")</f>
        <v>1986</v>
      </c>
      <c r="B2013" s="88" t="s">
        <v>1969</v>
      </c>
      <c r="C2013" s="87">
        <f>IF(biasa1[[#This Row],[BARU]]="",biasa1[[#This Row],[JUMLAH AWAL]],biasa1[[#This Row],[BARU]])</f>
        <v>9</v>
      </c>
      <c r="D2013" s="87">
        <v>100</v>
      </c>
      <c r="E2013" s="87">
        <v>9</v>
      </c>
      <c r="F2013" s="87"/>
      <c r="G20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3" s="90"/>
      <c r="I20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3" s="91">
        <f>LOOKUP(ROW(K2013)-ROWS($K$1:$K$3),biasa1[NO])</f>
        <v>2010</v>
      </c>
      <c r="L2013" s="77" t="str">
        <f>LOOKUP(biasa2[[#This Row],[NO]],biasa1[NO],biasa1[NAMA])</f>
        <v>Puzzle TG PO-01 Fancy CMP</v>
      </c>
      <c r="M2013" s="91">
        <f>LOOKUP(biasa2[[#This Row],[NO]],biasa1[NO],biasa1[JUMLAH])</f>
        <v>6</v>
      </c>
      <c r="N2013" s="91" t="str">
        <f>LOOKUP(biasa2[[#This Row],[NO]],biasa1[NO],biasa1[SATUAN])</f>
        <v>2000 pc</v>
      </c>
    </row>
    <row r="2014" spans="1:14" ht="20.100000000000001" customHeight="1">
      <c r="A2014" s="87">
        <f>IF(biasa1[[#This Row],[JUMLAH]]&gt;0,COUNT(A$3:$A2013)+1,"")</f>
        <v>1987</v>
      </c>
      <c r="B2014" s="88" t="s">
        <v>1970</v>
      </c>
      <c r="C2014" s="87">
        <f>IF(biasa1[[#This Row],[BARU]]="",biasa1[[#This Row],[JUMLAH AWAL]],biasa1[[#This Row],[BARU]])</f>
        <v>9</v>
      </c>
      <c r="D2014" s="87">
        <v>100</v>
      </c>
      <c r="E2014" s="87">
        <v>9</v>
      </c>
      <c r="F2014" s="87"/>
      <c r="G20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4" s="90"/>
      <c r="I20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4" s="91">
        <f>LOOKUP(ROW(K2014)-ROWS($K$1:$K$3),biasa1[NO])</f>
        <v>2011</v>
      </c>
      <c r="L2014" s="77" t="str">
        <f>LOOKUP(biasa2[[#This Row],[NO]],biasa1[NO],biasa1[NAMA])</f>
        <v>Puzzle TG PO-01 Fancy CMP</v>
      </c>
      <c r="M2014" s="91">
        <f>LOOKUP(biasa2[[#This Row],[NO]],biasa1[NO],biasa1[JUMLAH])</f>
        <v>10</v>
      </c>
      <c r="N2014" s="91" t="str">
        <f>LOOKUP(biasa2[[#This Row],[NO]],biasa1[NO],biasa1[SATUAN])</f>
        <v>2500 pc</v>
      </c>
    </row>
    <row r="2015" spans="1:14" ht="20.100000000000001" customHeight="1">
      <c r="A2015" s="87">
        <f>IF(biasa1[[#This Row],[JUMLAH]]&gt;0,COUNT(A$3:$A2014)+1,"")</f>
        <v>1988</v>
      </c>
      <c r="B2015" s="88" t="s">
        <v>1971</v>
      </c>
      <c r="C2015" s="87">
        <f>IF(biasa1[[#This Row],[BARU]]="",biasa1[[#This Row],[JUMLAH AWAL]],biasa1[[#This Row],[BARU]])</f>
        <v>4</v>
      </c>
      <c r="D2015" s="87">
        <v>1200</v>
      </c>
      <c r="E2015" s="87">
        <v>4</v>
      </c>
      <c r="F2015" s="87"/>
      <c r="G20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5" s="90"/>
      <c r="I20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5" s="91">
        <f>LOOKUP(ROW(K2015)-ROWS($K$1:$K$3),biasa1[NO])</f>
        <v>2012</v>
      </c>
      <c r="L2015" s="77" t="str">
        <f>LOOKUP(biasa2[[#This Row],[NO]],biasa1[NO],biasa1[NAMA])</f>
        <v>Puzzle TG PO-01 Fancy CMP</v>
      </c>
      <c r="M2015" s="91">
        <f>LOOKUP(biasa2[[#This Row],[NO]],biasa1[NO],biasa1[JUMLAH])</f>
        <v>7</v>
      </c>
      <c r="N2015" s="91" t="str">
        <f>LOOKUP(biasa2[[#This Row],[NO]],biasa1[NO],biasa1[SATUAN])</f>
        <v>3000 pc</v>
      </c>
    </row>
    <row r="2016" spans="1:14" ht="20.100000000000001" customHeight="1">
      <c r="A2016" s="87">
        <f>IF(biasa1[[#This Row],[JUMLAH]]&gt;0,COUNT(A$3:$A2015)+1,"")</f>
        <v>1989</v>
      </c>
      <c r="B2016" s="88" t="s">
        <v>1972</v>
      </c>
      <c r="C2016" s="87">
        <f>IF(biasa1[[#This Row],[BARU]]="",biasa1[[#This Row],[JUMLAH AWAL]],biasa1[[#This Row],[BARU]])</f>
        <v>1</v>
      </c>
      <c r="D2016" s="87">
        <v>1200</v>
      </c>
      <c r="E2016" s="87">
        <v>1</v>
      </c>
      <c r="F2016" s="87"/>
      <c r="G20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6" s="90"/>
      <c r="I20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6" s="91">
        <f>LOOKUP(ROW(K2016)-ROWS($K$1:$K$3),biasa1[NO])</f>
        <v>2013</v>
      </c>
      <c r="L2016" s="77" t="str">
        <f>LOOKUP(biasa2[[#This Row],[NO]],biasa1[NO],biasa1[NAMA])</f>
        <v>PW 12W Demo</v>
      </c>
      <c r="M2016" s="91">
        <f>LOOKUP(biasa2[[#This Row],[NO]],biasa1[NO],biasa1[JUMLAH])</f>
        <v>2</v>
      </c>
      <c r="N2016" s="91" t="str">
        <f>LOOKUP(biasa2[[#This Row],[NO]],biasa1[NO],biasa1[SATUAN])</f>
        <v>20 ls</v>
      </c>
    </row>
    <row r="2017" spans="1:14" ht="20.100000000000001" customHeight="1">
      <c r="A2017" s="87">
        <f>IF(biasa1[[#This Row],[JUMLAH]]&gt;0,COUNT(A$3:$A2016)+1,"")</f>
        <v>1990</v>
      </c>
      <c r="B2017" s="88" t="s">
        <v>1973</v>
      </c>
      <c r="C2017" s="87">
        <f>IF(biasa1[[#This Row],[BARU]]="",biasa1[[#This Row],[JUMLAH AWAL]],biasa1[[#This Row],[BARU]])</f>
        <v>1</v>
      </c>
      <c r="D2017" s="87">
        <v>1200</v>
      </c>
      <c r="E2017" s="87">
        <v>1</v>
      </c>
      <c r="F2017" s="87"/>
      <c r="G20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7" s="90"/>
      <c r="I20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7" s="91">
        <f>LOOKUP(ROW(K2017)-ROWS($K$1:$K$3),biasa1[NO])</f>
        <v>2014</v>
      </c>
      <c r="L2017" s="77" t="str">
        <f>LOOKUP(biasa2[[#This Row],[NO]],biasa1[NO],biasa1[NAMA])</f>
        <v>PW 12w panjang BTS</v>
      </c>
      <c r="M2017" s="91">
        <f>LOOKUP(biasa2[[#This Row],[NO]],biasa1[NO],biasa1[JUMLAH])</f>
        <v>56</v>
      </c>
      <c r="N2017" s="91" t="str">
        <f>LOOKUP(biasa2[[#This Row],[NO]],biasa1[NO],biasa1[SATUAN])</f>
        <v>20 gr</v>
      </c>
    </row>
    <row r="2018" spans="1:14" ht="20.100000000000001" customHeight="1">
      <c r="A2018" s="87">
        <f>IF(biasa1[[#This Row],[JUMLAH]]&gt;0,COUNT(A$3:$A2017)+1,"")</f>
        <v>1991</v>
      </c>
      <c r="B2018" s="88" t="s">
        <v>1974</v>
      </c>
      <c r="C2018" s="87">
        <f>IF(biasa1[[#This Row],[BARU]]="",biasa1[[#This Row],[JUMLAH AWAL]],biasa1[[#This Row],[BARU]])</f>
        <v>19</v>
      </c>
      <c r="D2018" s="87">
        <v>1200</v>
      </c>
      <c r="E2018" s="87">
        <v>19</v>
      </c>
      <c r="F2018" s="87"/>
      <c r="G20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8" s="90"/>
      <c r="I20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8" s="91">
        <f>LOOKUP(ROW(K2018)-ROWS($K$1:$K$3),biasa1[NO])</f>
        <v>2015</v>
      </c>
      <c r="L2018" s="77" t="str">
        <f>LOOKUP(biasa2[[#This Row],[NO]],biasa1[NO],biasa1[NAMA])</f>
        <v>PW 12w panjang Vanco 200</v>
      </c>
      <c r="M2018" s="91">
        <f>LOOKUP(biasa2[[#This Row],[NO]],biasa1[NO],biasa1[JUMLAH])</f>
        <v>26</v>
      </c>
      <c r="N2018" s="91" t="str">
        <f>LOOKUP(biasa2[[#This Row],[NO]],biasa1[NO],biasa1[SATUAN])</f>
        <v>240 ls</v>
      </c>
    </row>
    <row r="2019" spans="1:14" ht="20.100000000000001" customHeight="1">
      <c r="A2019" s="87">
        <f>IF(biasa1[[#This Row],[JUMLAH]]&gt;0,COUNT(A$3:$A2018)+1,"")</f>
        <v>1992</v>
      </c>
      <c r="B2019" s="88" t="s">
        <v>1975</v>
      </c>
      <c r="C2019" s="87">
        <f>IF(biasa1[[#This Row],[BARU]]="",biasa1[[#This Row],[JUMLAH AWAL]],biasa1[[#This Row],[BARU]])</f>
        <v>2</v>
      </c>
      <c r="D2019" s="87">
        <v>1200</v>
      </c>
      <c r="E2019" s="87">
        <v>2</v>
      </c>
      <c r="F2019" s="87"/>
      <c r="G20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9" s="90"/>
      <c r="I20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9" s="91">
        <f>LOOKUP(ROW(K2019)-ROWS($K$1:$K$3),biasa1[NO])</f>
        <v>2016</v>
      </c>
      <c r="L2019" s="77" t="str">
        <f>LOOKUP(biasa2[[#This Row],[NO]],biasa1[NO],biasa1[NAMA])</f>
        <v>PW Infico 3,5 pdk 1235</v>
      </c>
      <c r="M2019" s="91">
        <f>LOOKUP(biasa2[[#This Row],[NO]],biasa1[NO],biasa1[JUMLAH])</f>
        <v>5</v>
      </c>
      <c r="N2019" s="91" t="str">
        <f>LOOKUP(biasa2[[#This Row],[NO]],biasa1[NO],biasa1[SATUAN])</f>
        <v>24 ls</v>
      </c>
    </row>
    <row r="2020" spans="1:14" ht="20.100000000000001" customHeight="1">
      <c r="A2020" s="87">
        <f>IF(biasa1[[#This Row],[JUMLAH]]&gt;0,COUNT(A$3:$A2019)+1,"")</f>
        <v>1993</v>
      </c>
      <c r="B2020" s="88" t="s">
        <v>1976</v>
      </c>
      <c r="C2020" s="87">
        <f>IF(biasa1[[#This Row],[BARU]]="",biasa1[[#This Row],[JUMLAH AWAL]],biasa1[[#This Row],[BARU]])</f>
        <v>6</v>
      </c>
      <c r="D2020" s="87" t="s">
        <v>122</v>
      </c>
      <c r="E2020" s="87">
        <v>6</v>
      </c>
      <c r="F2020" s="87"/>
      <c r="G20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0" s="90"/>
      <c r="I20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0" s="91">
        <f>LOOKUP(ROW(K2020)-ROWS($K$1:$K$3),biasa1[NO])</f>
        <v>2017</v>
      </c>
      <c r="L2020" s="77" t="str">
        <f>LOOKUP(biasa2[[#This Row],[NO]],biasa1[NO],biasa1[NAMA])</f>
        <v>PW Kayagi 12w panjang Ky Cp 12K</v>
      </c>
      <c r="M2020" s="91">
        <f>LOOKUP(biasa2[[#This Row],[NO]],biasa1[NO],biasa1[JUMLAH])</f>
        <v>2</v>
      </c>
      <c r="N2020" s="91" t="str">
        <f>LOOKUP(biasa2[[#This Row],[NO]],biasa1[NO],biasa1[SATUAN])</f>
        <v>20 ls</v>
      </c>
    </row>
    <row r="2021" spans="1:14" ht="20.100000000000001" customHeight="1">
      <c r="A2021" s="87">
        <f>IF(biasa1[[#This Row],[JUMLAH]]&gt;0,COUNT(A$3:$A2020)+1,"")</f>
        <v>1994</v>
      </c>
      <c r="B2021" s="88" t="s">
        <v>1977</v>
      </c>
      <c r="C2021" s="87">
        <f>IF(biasa1[[#This Row],[BARU]]="",biasa1[[#This Row],[JUMLAH AWAL]],biasa1[[#This Row],[BARU]])</f>
        <v>9</v>
      </c>
      <c r="D2021" s="87" t="s">
        <v>122</v>
      </c>
      <c r="E2021" s="87">
        <v>9</v>
      </c>
      <c r="F2021" s="87"/>
      <c r="G20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1" s="90"/>
      <c r="I20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1" s="91">
        <f>LOOKUP(ROW(K2021)-ROWS($K$1:$K$3),biasa1[NO])</f>
        <v>2018</v>
      </c>
      <c r="L2021" s="77" t="str">
        <f>LOOKUP(biasa2[[#This Row],[NO]],biasa1[NO],biasa1[NAMA])</f>
        <v>PW Klg 12w AB &amp; S5 Kym Cp 120T</v>
      </c>
      <c r="M2021" s="91">
        <f>LOOKUP(biasa2[[#This Row],[NO]],biasa1[NO],biasa1[JUMLAH])</f>
        <v>1</v>
      </c>
      <c r="N2021" s="91" t="str">
        <f>LOOKUP(biasa2[[#This Row],[NO]],biasa1[NO],biasa1[SATUAN])</f>
        <v>120 set</v>
      </c>
    </row>
    <row r="2022" spans="1:14" ht="20.100000000000001" customHeight="1">
      <c r="A2022" s="87">
        <f>IF(biasa1[[#This Row],[JUMLAH]]&gt;0,COUNT(A$3:$A2021)+1,"")</f>
        <v>1995</v>
      </c>
      <c r="B2022" s="88" t="s">
        <v>1978</v>
      </c>
      <c r="C2022" s="87">
        <f>IF(biasa1[[#This Row],[BARU]]="",biasa1[[#This Row],[JUMLAH AWAL]],biasa1[[#This Row],[BARU]])</f>
        <v>1</v>
      </c>
      <c r="D2022" s="87" t="s">
        <v>122</v>
      </c>
      <c r="E2022" s="87">
        <v>1</v>
      </c>
      <c r="F2022" s="87"/>
      <c r="G20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2" s="90"/>
      <c r="I20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2" s="91">
        <f>LOOKUP(ROW(K2022)-ROWS($K$1:$K$3),biasa1[NO])</f>
        <v>2019</v>
      </c>
      <c r="L2022" s="77" t="str">
        <f>LOOKUP(biasa2[[#This Row],[NO]],biasa1[NO],biasa1[NAMA])</f>
        <v>PW Klg RRT 12w pendek</v>
      </c>
      <c r="M2022" s="91">
        <f>LOOKUP(biasa2[[#This Row],[NO]],biasa1[NO],biasa1[JUMLAH])</f>
        <v>1</v>
      </c>
      <c r="N2022" s="91" t="str">
        <f>LOOKUP(biasa2[[#This Row],[NO]],biasa1[NO],biasa1[SATUAN])</f>
        <v>30 ls</v>
      </c>
    </row>
    <row r="2023" spans="1:14" ht="20.100000000000001" customHeight="1">
      <c r="A2023" s="87">
        <f>IF(biasa1[[#This Row],[JUMLAH]]&gt;0,COUNT(A$3:$A2022)+1,"")</f>
        <v>1996</v>
      </c>
      <c r="B2023" s="88" t="s">
        <v>1979</v>
      </c>
      <c r="C2023" s="87">
        <f>IF(biasa1[[#This Row],[BARU]]="",biasa1[[#This Row],[JUMLAH AWAL]],biasa1[[#This Row],[BARU]])</f>
        <v>9</v>
      </c>
      <c r="D2023" s="87" t="s">
        <v>122</v>
      </c>
      <c r="E2023" s="87">
        <v>9</v>
      </c>
      <c r="F2023" s="87"/>
      <c r="G20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3" s="90"/>
      <c r="I20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3" s="91">
        <f>LOOKUP(ROW(K2023)-ROWS($K$1:$K$3),biasa1[NO])</f>
        <v>2020</v>
      </c>
      <c r="L2023" s="77" t="str">
        <f>LOOKUP(biasa2[[#This Row],[NO]],biasa1[NO],biasa1[NAMA])</f>
        <v>PW Pjg 12/ 24 W 0723</v>
      </c>
      <c r="M2023" s="91">
        <f>LOOKUP(biasa2[[#This Row],[NO]],biasa1[NO],biasa1[JUMLAH])</f>
        <v>1</v>
      </c>
      <c r="N2023" s="91" t="str">
        <f>LOOKUP(biasa2[[#This Row],[NO]],biasa1[NO],biasa1[SATUAN])</f>
        <v>20 ls</v>
      </c>
    </row>
    <row r="2024" spans="1:14" ht="20.100000000000001" customHeight="1">
      <c r="A2024" s="87">
        <f>IF(biasa1[[#This Row],[JUMLAH]]&gt;0,COUNT(A$3:$A2023)+1,"")</f>
        <v>1997</v>
      </c>
      <c r="B2024" s="88" t="s">
        <v>1980</v>
      </c>
      <c r="C2024" s="87">
        <f>IF(biasa1[[#This Row],[BARU]]="",biasa1[[#This Row],[JUMLAH AWAL]],biasa1[[#This Row],[BARU]])</f>
        <v>5</v>
      </c>
      <c r="D2024" s="87" t="s">
        <v>122</v>
      </c>
      <c r="E2024" s="87">
        <v>5</v>
      </c>
      <c r="F2024" s="87"/>
      <c r="G20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4" s="90"/>
      <c r="I20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4" s="91">
        <f>LOOKUP(ROW(K2024)-ROWS($K$1:$K$3),biasa1[NO])</f>
        <v>2021</v>
      </c>
      <c r="L2024" s="77" t="str">
        <f>LOOKUP(biasa2[[#This Row],[NO]],biasa1[NO],biasa1[NAMA])</f>
        <v>PW set 10703/ 12w panjang</v>
      </c>
      <c r="M2024" s="91">
        <f>LOOKUP(biasa2[[#This Row],[NO]],biasa1[NO],biasa1[JUMLAH])</f>
        <v>2</v>
      </c>
      <c r="N2024" s="91" t="str">
        <f>LOOKUP(biasa2[[#This Row],[NO]],biasa1[NO],biasa1[SATUAN])</f>
        <v>24 ls</v>
      </c>
    </row>
    <row r="2025" spans="1:14" ht="20.100000000000001" customHeight="1">
      <c r="A2025" s="87">
        <f>IF(biasa1[[#This Row],[JUMLAH]]&gt;0,COUNT(A$3:$A2024)+1,"")</f>
        <v>1998</v>
      </c>
      <c r="B2025" s="88" t="s">
        <v>1981</v>
      </c>
      <c r="C2025" s="87">
        <f>IF(biasa1[[#This Row],[BARU]]="",biasa1[[#This Row],[JUMLAH AWAL]],biasa1[[#This Row],[BARU]])</f>
        <v>9</v>
      </c>
      <c r="D2025" s="87" t="s">
        <v>122</v>
      </c>
      <c r="E2025" s="87">
        <v>9</v>
      </c>
      <c r="F2025" s="87"/>
      <c r="G20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5" s="90"/>
      <c r="I20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5" s="91">
        <f>LOOKUP(ROW(K2025)-ROWS($K$1:$K$3),biasa1[NO])</f>
        <v>2022</v>
      </c>
      <c r="L2025" s="77" t="str">
        <f>LOOKUP(biasa2[[#This Row],[NO]],biasa1[NO],biasa1[NAMA])</f>
        <v>PW Station I pendek</v>
      </c>
      <c r="M2025" s="91">
        <f>LOOKUP(biasa2[[#This Row],[NO]],biasa1[NO],biasa1[JUMLAH])</f>
        <v>1</v>
      </c>
      <c r="N2025" s="91" t="str">
        <f>LOOKUP(biasa2[[#This Row],[NO]],biasa1[NO],biasa1[SATUAN])</f>
        <v>40 gr</v>
      </c>
    </row>
    <row r="2026" spans="1:14" ht="20.100000000000001" customHeight="1">
      <c r="A2026" s="87">
        <f>IF(biasa1[[#This Row],[JUMLAH]]&gt;0,COUNT(A$3:$A2025)+1,"")</f>
        <v>1999</v>
      </c>
      <c r="B2026" s="88" t="s">
        <v>1982</v>
      </c>
      <c r="C2026" s="87">
        <f>IF(biasa1[[#This Row],[BARU]]="",biasa1[[#This Row],[JUMLAH AWAL]],biasa1[[#This Row],[BARU]])</f>
        <v>4</v>
      </c>
      <c r="D2026" s="87" t="s">
        <v>122</v>
      </c>
      <c r="E2026" s="87">
        <v>4</v>
      </c>
      <c r="F2026" s="87"/>
      <c r="G20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6" s="90"/>
      <c r="I20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6" s="91">
        <f>LOOKUP(ROW(K2026)-ROWS($K$1:$K$3),biasa1[NO])</f>
        <v>2023</v>
      </c>
      <c r="L2026" s="77" t="str">
        <f>LOOKUP(biasa2[[#This Row],[NO]],biasa1[NO],biasa1[NAMA])</f>
        <v>PW Super Lead 3724</v>
      </c>
      <c r="M2026" s="91">
        <f>LOOKUP(biasa2[[#This Row],[NO]],biasa1[NO],biasa1[JUMLAH])</f>
        <v>5</v>
      </c>
      <c r="N2026" s="91" t="str">
        <f>LOOKUP(biasa2[[#This Row],[NO]],biasa1[NO],biasa1[SATUAN])</f>
        <v>120 pc</v>
      </c>
    </row>
    <row r="2027" spans="1:14" ht="20.100000000000001" customHeight="1">
      <c r="A2027" s="87">
        <f>IF(biasa1[[#This Row],[JUMLAH]]&gt;0,COUNT(A$3:$A2026)+1,"")</f>
        <v>2000</v>
      </c>
      <c r="B2027" s="88" t="s">
        <v>1983</v>
      </c>
      <c r="C2027" s="87">
        <f>IF(biasa1[[#This Row],[BARU]]="",biasa1[[#This Row],[JUMLAH AWAL]],biasa1[[#This Row],[BARU]])</f>
        <v>1</v>
      </c>
      <c r="D2027" s="87" t="s">
        <v>29</v>
      </c>
      <c r="E2027" s="87">
        <v>1</v>
      </c>
      <c r="F2027" s="87"/>
      <c r="G20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7" s="90"/>
      <c r="I20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7" s="91">
        <f>LOOKUP(ROW(K2027)-ROWS($K$1:$K$3),biasa1[NO])</f>
        <v>2024</v>
      </c>
      <c r="L2027" s="77" t="str">
        <f>LOOKUP(biasa2[[#This Row],[NO]],biasa1[NO],biasa1[NAMA])</f>
        <v>PW Trifelo 12w TF-128-12 Double colour</v>
      </c>
      <c r="M2027" s="91">
        <f>LOOKUP(biasa2[[#This Row],[NO]],biasa1[NO],biasa1[JUMLAH])</f>
        <v>2</v>
      </c>
      <c r="N2027" s="91" t="str">
        <f>LOOKUP(biasa2[[#This Row],[NO]],biasa1[NO],biasa1[SATUAN])</f>
        <v>240 pc</v>
      </c>
    </row>
    <row r="2028" spans="1:14" ht="20.100000000000001" customHeight="1">
      <c r="A2028" s="87">
        <f>IF(biasa1[[#This Row],[JUMLAH]]&gt;0,COUNT(A$3:$A2027)+1,"")</f>
        <v>2001</v>
      </c>
      <c r="B2028" s="88" t="s">
        <v>1984</v>
      </c>
      <c r="C2028" s="87">
        <f>IF(biasa1[[#This Row],[BARU]]="",biasa1[[#This Row],[JUMLAH AWAL]],biasa1[[#This Row],[BARU]])</f>
        <v>1</v>
      </c>
      <c r="D2028" s="87">
        <v>1200</v>
      </c>
      <c r="E2028" s="87">
        <v>1</v>
      </c>
      <c r="F2028" s="87"/>
      <c r="G20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8" s="90"/>
      <c r="I20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8" s="91">
        <f>LOOKUP(ROW(K2028)-ROWS($K$1:$K$3),biasa1[NO])</f>
        <v>2025</v>
      </c>
      <c r="L2028" s="77" t="str">
        <f>LOOKUP(biasa2[[#This Row],[NO]],biasa1[NO],biasa1[NAMA])</f>
        <v>PW Trifelo 6/ 12w</v>
      </c>
      <c r="M2028" s="91">
        <f>LOOKUP(biasa2[[#This Row],[NO]],biasa1[NO],biasa1[JUMLAH])</f>
        <v>3</v>
      </c>
      <c r="N2028" s="91" t="str">
        <f>LOOKUP(biasa2[[#This Row],[NO]],biasa1[NO],biasa1[SATUAN])</f>
        <v>480 set</v>
      </c>
    </row>
    <row r="2029" spans="1:14" ht="20.100000000000001" customHeight="1">
      <c r="A2029" s="87">
        <f>IF(biasa1[[#This Row],[JUMLAH]]&gt;0,COUNT(A$3:$A2028)+1,"")</f>
        <v>2002</v>
      </c>
      <c r="B2029" s="88" t="s">
        <v>1985</v>
      </c>
      <c r="C2029" s="87">
        <f>IF(biasa1[[#This Row],[BARU]]="",biasa1[[#This Row],[JUMLAH AWAL]],biasa1[[#This Row],[BARU]])</f>
        <v>1</v>
      </c>
      <c r="D2029" s="87" t="s">
        <v>1986</v>
      </c>
      <c r="E2029" s="87">
        <v>1</v>
      </c>
      <c r="F2029" s="87"/>
      <c r="G20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9" s="90"/>
      <c r="I20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9" s="91">
        <f>LOOKUP(ROW(K2029)-ROWS($K$1:$K$3),biasa1[NO])</f>
        <v>2026</v>
      </c>
      <c r="L2029" s="77" t="str">
        <f>LOOKUP(biasa2[[#This Row],[NO]],biasa1[NO],biasa1[NAMA])</f>
        <v>Refill Cross</v>
      </c>
      <c r="M2029" s="91">
        <f>LOOKUP(biasa2[[#This Row],[NO]],biasa1[NO],biasa1[JUMLAH])</f>
        <v>1</v>
      </c>
      <c r="N2029" s="91" t="str">
        <f>LOOKUP(biasa2[[#This Row],[NO]],biasa1[NO],biasa1[SATUAN])</f>
        <v>1000 ls</v>
      </c>
    </row>
    <row r="2030" spans="1:14" ht="20.100000000000001" customHeight="1">
      <c r="A2030" s="87">
        <f>IF(biasa1[[#This Row],[JUMLAH]]&gt;0,COUNT(A$3:$A2029)+1,"")</f>
        <v>2003</v>
      </c>
      <c r="B2030" s="88" t="s">
        <v>1987</v>
      </c>
      <c r="C2030" s="87">
        <f>IF(biasa1[[#This Row],[BARU]]="",biasa1[[#This Row],[JUMLAH AWAL]],biasa1[[#This Row],[BARU]])</f>
        <v>30</v>
      </c>
      <c r="D2030" s="87" t="s">
        <v>775</v>
      </c>
      <c r="E2030" s="87">
        <v>30</v>
      </c>
      <c r="F2030" s="87"/>
      <c r="G20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0" s="90"/>
      <c r="I20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0" s="91">
        <f>LOOKUP(ROW(K2030)-ROWS($K$1:$K$3),biasa1[NO])</f>
        <v>2027</v>
      </c>
      <c r="L2030" s="77" t="str">
        <f>LOOKUP(biasa2[[#This Row],[NO]],biasa1[NO],biasa1[NAMA])</f>
        <v>Remover L 9002 K 12</v>
      </c>
      <c r="M2030" s="91">
        <f>LOOKUP(biasa2[[#This Row],[NO]],biasa1[NO],biasa1[JUMLAH])</f>
        <v>2</v>
      </c>
      <c r="N2030" s="91" t="str">
        <f>LOOKUP(biasa2[[#This Row],[NO]],biasa1[NO],biasa1[SATUAN])</f>
        <v>24 ls</v>
      </c>
    </row>
    <row r="2031" spans="1:14" ht="20.100000000000001" customHeight="1">
      <c r="A2031" s="87">
        <f>IF(biasa1[[#This Row],[JUMLAH]]&gt;0,COUNT(A$3:$A2030)+1,"")</f>
        <v>2004</v>
      </c>
      <c r="B2031" s="88" t="s">
        <v>1988</v>
      </c>
      <c r="C2031" s="87">
        <f>IF(biasa1[[#This Row],[BARU]]="",biasa1[[#This Row],[JUMLAH AWAL]],biasa1[[#This Row],[BARU]])</f>
        <v>18</v>
      </c>
      <c r="D2031" s="87" t="s">
        <v>172</v>
      </c>
      <c r="E2031" s="87">
        <v>18</v>
      </c>
      <c r="F2031" s="87"/>
      <c r="G20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1" s="90"/>
      <c r="I20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1" s="91">
        <f>LOOKUP(ROW(K2031)-ROWS($K$1:$K$3),biasa1[NO])</f>
        <v>2028</v>
      </c>
      <c r="L2031" s="77" t="str">
        <f>LOOKUP(biasa2[[#This Row],[NO]],biasa1[NO],biasa1[NAMA])</f>
        <v>Sampul Folio lem alexander</v>
      </c>
      <c r="M2031" s="91">
        <f>LOOKUP(biasa2[[#This Row],[NO]],biasa1[NO],biasa1[JUMLAH])</f>
        <v>35</v>
      </c>
      <c r="N2031" s="91" t="str">
        <f>LOOKUP(biasa2[[#This Row],[NO]],biasa1[NO],biasa1[SATUAN])</f>
        <v>200 pk</v>
      </c>
    </row>
    <row r="2032" spans="1:14" ht="20.100000000000001" customHeight="1">
      <c r="A2032" s="87">
        <f>IF(biasa1[[#This Row],[JUMLAH]]&gt;0,COUNT(A$3:$A2031)+1,"")</f>
        <v>2005</v>
      </c>
      <c r="B2032" s="88" t="s">
        <v>1989</v>
      </c>
      <c r="C2032" s="87">
        <f>IF(biasa1[[#This Row],[BARU]]="",biasa1[[#This Row],[JUMLAH AWAL]],biasa1[[#This Row],[BARU]])</f>
        <v>2</v>
      </c>
      <c r="D2032" s="87" t="s">
        <v>1990</v>
      </c>
      <c r="E2032" s="87">
        <v>2</v>
      </c>
      <c r="F2032" s="87"/>
      <c r="G20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2" s="90"/>
      <c r="I20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2" s="91">
        <f>LOOKUP(ROW(K2032)-ROWS($K$1:$K$3),biasa1[NO])</f>
        <v>2029</v>
      </c>
      <c r="L2032" s="77" t="str">
        <f>LOOKUP(biasa2[[#This Row],[NO]],biasa1[NO],biasa1[NAMA])</f>
        <v>Sampul Kenjoy 34,5 motif warna</v>
      </c>
      <c r="M2032" s="91">
        <f>LOOKUP(biasa2[[#This Row],[NO]],biasa1[NO],biasa1[JUMLAH])</f>
        <v>3</v>
      </c>
      <c r="N2032" s="91">
        <f>LOOKUP(biasa2[[#This Row],[NO]],biasa1[NO],biasa1[SATUAN])</f>
        <v>270</v>
      </c>
    </row>
    <row r="2033" spans="1:14" ht="20.100000000000001" customHeight="1">
      <c r="A2033" s="87">
        <f>IF(biasa1[[#This Row],[JUMLAH]]&gt;0,COUNT(A$3:$A2032)+1,"")</f>
        <v>2006</v>
      </c>
      <c r="B2033" s="88" t="s">
        <v>1991</v>
      </c>
      <c r="C2033" s="87">
        <f>IF(biasa1[[#This Row],[BARU]]="",biasa1[[#This Row],[JUMLAH AWAL]],biasa1[[#This Row],[BARU]])</f>
        <v>1</v>
      </c>
      <c r="D2033" s="87" t="s">
        <v>58</v>
      </c>
      <c r="E2033" s="87">
        <v>1</v>
      </c>
      <c r="F2033" s="87"/>
      <c r="G20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3" s="90"/>
      <c r="I20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3" s="91">
        <f>LOOKUP(ROW(K2033)-ROWS($K$1:$K$3),biasa1[NO])</f>
        <v>2030</v>
      </c>
      <c r="L2033" s="77" t="str">
        <f>LOOKUP(biasa2[[#This Row],[NO]],biasa1[NO],biasa1[NAMA])</f>
        <v>Sampul Kwarto batik UTN</v>
      </c>
      <c r="M2033" s="91">
        <f>LOOKUP(biasa2[[#This Row],[NO]],biasa1[NO],biasa1[JUMLAH])</f>
        <v>24</v>
      </c>
      <c r="N2033" s="91" t="str">
        <f>LOOKUP(biasa2[[#This Row],[NO]],biasa1[NO],biasa1[SATUAN])</f>
        <v>240 pk</v>
      </c>
    </row>
    <row r="2034" spans="1:14" ht="20.100000000000001" customHeight="1">
      <c r="A2034" s="87">
        <f>IF(biasa1[[#This Row],[JUMLAH]]&gt;0,COUNT(A$3:$A2033)+1,"")</f>
        <v>2007</v>
      </c>
      <c r="B2034" s="88" t="s">
        <v>1992</v>
      </c>
      <c r="C2034" s="87">
        <f>IF(biasa1[[#This Row],[BARU]]="",biasa1[[#This Row],[JUMLAH AWAL]],biasa1[[#This Row],[BARU]])</f>
        <v>1</v>
      </c>
      <c r="D2034" s="87" t="s">
        <v>31</v>
      </c>
      <c r="E2034" s="87">
        <v>1</v>
      </c>
      <c r="F2034" s="87"/>
      <c r="G20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4" s="90"/>
      <c r="I20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4" s="91">
        <f>LOOKUP(ROW(K2034)-ROWS($K$1:$K$3),biasa1[NO])</f>
        <v>2031</v>
      </c>
      <c r="L2034" s="77" t="str">
        <f>LOOKUP(biasa2[[#This Row],[NO]],biasa1[NO],biasa1[NAMA])</f>
        <v>Sampul OPP alex Kwarto lem (1Q 296 pk)</v>
      </c>
      <c r="M2034" s="91">
        <f>LOOKUP(biasa2[[#This Row],[NO]],biasa1[NO],biasa1[JUMLAH])</f>
        <v>3</v>
      </c>
      <c r="N2034" s="91">
        <f>LOOKUP(biasa2[[#This Row],[NO]],biasa1[NO],biasa1[SATUAN])</f>
        <v>300</v>
      </c>
    </row>
    <row r="2035" spans="1:14" ht="20.100000000000001" customHeight="1">
      <c r="A2035" s="87">
        <f>IF(biasa1[[#This Row],[JUMLAH]]&gt;0,COUNT(A$3:$A2034)+1,"")</f>
        <v>2008</v>
      </c>
      <c r="B2035" s="88" t="s">
        <v>1993</v>
      </c>
      <c r="C2035" s="87">
        <f>IF(biasa1[[#This Row],[BARU]]="",biasa1[[#This Row],[JUMLAH AWAL]],biasa1[[#This Row],[BARU]])</f>
        <v>5</v>
      </c>
      <c r="D2035" s="87" t="s">
        <v>1994</v>
      </c>
      <c r="E2035" s="87">
        <v>5</v>
      </c>
      <c r="F2035" s="87"/>
      <c r="G20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5" s="90"/>
      <c r="I20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5" s="91">
        <f>LOOKUP(ROW(K2035)-ROWS($K$1:$K$3),biasa1[NO])</f>
        <v>2032</v>
      </c>
      <c r="L2035" s="77" t="str">
        <f>LOOKUP(biasa2[[#This Row],[NO]],biasa1[NO],biasa1[NAMA])</f>
        <v>Sampul OPP alexander boxy</v>
      </c>
      <c r="M2035" s="91">
        <f>LOOKUP(biasa2[[#This Row],[NO]],biasa1[NO],biasa1[JUMLAH])</f>
        <v>2</v>
      </c>
      <c r="N2035" s="91">
        <f>LOOKUP(biasa2[[#This Row],[NO]],biasa1[NO],biasa1[SATUAN])</f>
        <v>300</v>
      </c>
    </row>
    <row r="2036" spans="1:14" ht="20.100000000000001" customHeight="1">
      <c r="A2036" s="87">
        <f>IF(biasa1[[#This Row],[JUMLAH]]&gt;0,COUNT(A$3:$A2035)+1,"")</f>
        <v>2009</v>
      </c>
      <c r="B2036" s="88" t="s">
        <v>1993</v>
      </c>
      <c r="C2036" s="87">
        <f>IF(biasa1[[#This Row],[BARU]]="",biasa1[[#This Row],[JUMLAH AWAL]],biasa1[[#This Row],[BARU]])</f>
        <v>7</v>
      </c>
      <c r="D2036" s="87" t="s">
        <v>379</v>
      </c>
      <c r="E2036" s="87">
        <v>7</v>
      </c>
      <c r="F2036" s="87"/>
      <c r="G20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6" s="90"/>
      <c r="I20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6" s="91">
        <f>LOOKUP(ROW(K2036)-ROWS($K$1:$K$3),biasa1[NO])</f>
        <v>2033</v>
      </c>
      <c r="L2036" s="77" t="str">
        <f>LOOKUP(biasa2[[#This Row],[NO]],biasa1[NO],biasa1[NAMA])</f>
        <v>Sampul OPP jersy Folio TBL 50 micron</v>
      </c>
      <c r="M2036" s="91">
        <f>LOOKUP(biasa2[[#This Row],[NO]],biasa1[NO],biasa1[JUMLAH])</f>
        <v>1</v>
      </c>
      <c r="N2036" s="91" t="str">
        <f>LOOKUP(biasa2[[#This Row],[NO]],biasa1[NO],biasa1[SATUAN])</f>
        <v>160 pc</v>
      </c>
    </row>
    <row r="2037" spans="1:14" ht="20.100000000000001" customHeight="1">
      <c r="A2037" s="87">
        <f>IF(biasa1[[#This Row],[JUMLAH]]&gt;0,COUNT(A$3:$A2036)+1,"")</f>
        <v>2010</v>
      </c>
      <c r="B2037" s="88" t="s">
        <v>1995</v>
      </c>
      <c r="C2037" s="87">
        <f>IF(biasa1[[#This Row],[BARU]]="",biasa1[[#This Row],[JUMLAH AWAL]],biasa1[[#This Row],[BARU]])</f>
        <v>6</v>
      </c>
      <c r="D2037" s="87" t="s">
        <v>285</v>
      </c>
      <c r="E2037" s="87">
        <v>6</v>
      </c>
      <c r="F2037" s="87"/>
      <c r="G20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7" s="90"/>
      <c r="I20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7" s="91">
        <f>LOOKUP(ROW(K2037)-ROWS($K$1:$K$3),biasa1[NO])</f>
        <v>2034</v>
      </c>
      <c r="L2037" s="77" t="str">
        <f>LOOKUP(biasa2[[#This Row],[NO]],biasa1[NO],biasa1[NAMA])</f>
        <v>Sampul Roll 34T</v>
      </c>
      <c r="M2037" s="91">
        <f>LOOKUP(biasa2[[#This Row],[NO]],biasa1[NO],biasa1[JUMLAH])</f>
        <v>6</v>
      </c>
      <c r="N2037" s="91" t="str">
        <f>LOOKUP(biasa2[[#This Row],[NO]],biasa1[NO],biasa1[SATUAN])</f>
        <v>200 roll</v>
      </c>
    </row>
    <row r="2038" spans="1:14" ht="20.100000000000001" customHeight="1">
      <c r="A2038" s="87">
        <f>IF(biasa1[[#This Row],[JUMLAH]]&gt;0,COUNT(A$3:$A2037)+1,"")</f>
        <v>2011</v>
      </c>
      <c r="B2038" s="88" t="s">
        <v>1995</v>
      </c>
      <c r="C2038" s="87">
        <f>IF(biasa1[[#This Row],[BARU]]="",biasa1[[#This Row],[JUMLAH AWAL]],biasa1[[#This Row],[BARU]])</f>
        <v>10</v>
      </c>
      <c r="D2038" s="87" t="s">
        <v>1996</v>
      </c>
      <c r="E2038" s="87">
        <v>10</v>
      </c>
      <c r="F2038" s="87"/>
      <c r="G20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8" s="90"/>
      <c r="I20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8" s="91">
        <f>LOOKUP(ROW(K2038)-ROWS($K$1:$K$3),biasa1[NO])</f>
        <v>2035</v>
      </c>
      <c r="L2038" s="77" t="str">
        <f>LOOKUP(biasa2[[#This Row],[NO]],biasa1[NO],biasa1[NAMA])</f>
        <v>Sampul Roll 45B</v>
      </c>
      <c r="M2038" s="91">
        <f>LOOKUP(biasa2[[#This Row],[NO]],biasa1[NO],biasa1[JUMLAH])</f>
        <v>8</v>
      </c>
      <c r="N2038" s="91" t="str">
        <f>LOOKUP(biasa2[[#This Row],[NO]],biasa1[NO],biasa1[SATUAN])</f>
        <v>200 roll</v>
      </c>
    </row>
    <row r="2039" spans="1:14" ht="20.100000000000001" customHeight="1">
      <c r="A2039" s="87">
        <f>IF(biasa1[[#This Row],[JUMLAH]]&gt;0,COUNT(A$3:$A2038)+1,"")</f>
        <v>2012</v>
      </c>
      <c r="B2039" s="88" t="s">
        <v>1995</v>
      </c>
      <c r="C2039" s="87">
        <f>IF(biasa1[[#This Row],[BARU]]="",biasa1[[#This Row],[JUMLAH AWAL]],biasa1[[#This Row],[BARU]])</f>
        <v>7</v>
      </c>
      <c r="D2039" s="87" t="s">
        <v>1026</v>
      </c>
      <c r="E2039" s="87">
        <v>7</v>
      </c>
      <c r="F2039" s="87"/>
      <c r="G20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9" s="90"/>
      <c r="I20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9" s="91">
        <f>LOOKUP(ROW(K2039)-ROWS($K$1:$K$3),biasa1[NO])</f>
        <v>2036</v>
      </c>
      <c r="L2039" s="77" t="str">
        <f>LOOKUP(biasa2[[#This Row],[NO]],biasa1[NO],biasa1[NAMA])</f>
        <v>Sampul Roll Dust 454</v>
      </c>
      <c r="M2039" s="91">
        <f>LOOKUP(biasa2[[#This Row],[NO]],biasa1[NO],biasa1[JUMLAH])</f>
        <v>2</v>
      </c>
      <c r="N2039" s="91">
        <f>LOOKUP(biasa2[[#This Row],[NO]],biasa1[NO],biasa1[SATUAN])</f>
        <v>300</v>
      </c>
    </row>
    <row r="2040" spans="1:14" ht="20.100000000000001" customHeight="1">
      <c r="A2040" s="87">
        <f>IF(biasa1[[#This Row],[JUMLAH]]&gt;0,COUNT(A$3:$A2039)+1,"")</f>
        <v>2013</v>
      </c>
      <c r="B2040" s="88" t="s">
        <v>1997</v>
      </c>
      <c r="C2040" s="87">
        <f>IF(biasa1[[#This Row],[BARU]]="",biasa1[[#This Row],[JUMLAH AWAL]],biasa1[[#This Row],[BARU]])</f>
        <v>2</v>
      </c>
      <c r="D2040" s="87" t="s">
        <v>1</v>
      </c>
      <c r="E2040" s="87">
        <v>2</v>
      </c>
      <c r="F2040" s="87"/>
      <c r="G20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0" s="90"/>
      <c r="I20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0" s="91">
        <f>LOOKUP(ROW(K2040)-ROWS($K$1:$K$3),biasa1[NO])</f>
        <v>2037</v>
      </c>
      <c r="L2040" s="77" t="str">
        <f>LOOKUP(biasa2[[#This Row],[NO]],biasa1[NO],biasa1[NAMA])</f>
        <v>Sampul Samson Boxy batik</v>
      </c>
      <c r="M2040" s="91">
        <f>LOOKUP(biasa2[[#This Row],[NO]],biasa1[NO],biasa1[JUMLAH])</f>
        <v>24</v>
      </c>
      <c r="N2040" s="91" t="str">
        <f>LOOKUP(biasa2[[#This Row],[NO]],biasa1[NO],biasa1[SATUAN])</f>
        <v>200 pc</v>
      </c>
    </row>
    <row r="2041" spans="1:14" ht="20.100000000000001" customHeight="1">
      <c r="A2041" s="87">
        <f>IF(biasa1[[#This Row],[JUMLAH]]&gt;0,COUNT(A$3:$A2040)+1,"")</f>
        <v>2014</v>
      </c>
      <c r="B2041" s="88" t="s">
        <v>1998</v>
      </c>
      <c r="C2041" s="87">
        <f>IF(biasa1[[#This Row],[BARU]]="",biasa1[[#This Row],[JUMLAH AWAL]],biasa1[[#This Row],[BARU]])</f>
        <v>56</v>
      </c>
      <c r="D2041" s="87" t="s">
        <v>1198</v>
      </c>
      <c r="E2041" s="87">
        <v>56</v>
      </c>
      <c r="F2041" s="87"/>
      <c r="G20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1" s="90"/>
      <c r="I20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1" s="91">
        <f>LOOKUP(ROW(K2041)-ROWS($K$1:$K$3),biasa1[NO])</f>
        <v>2038</v>
      </c>
      <c r="L2041" s="77" t="str">
        <f>LOOKUP(biasa2[[#This Row],[NO]],biasa1[NO],biasa1[NAMA])</f>
        <v>Selongsong pentel Enter</v>
      </c>
      <c r="M2041" s="91">
        <f>LOOKUP(biasa2[[#This Row],[NO]],biasa1[NO],biasa1[JUMLAH])</f>
        <v>2</v>
      </c>
      <c r="N2041" s="91" t="str">
        <f>LOOKUP(biasa2[[#This Row],[NO]],biasa1[NO],biasa1[SATUAN])</f>
        <v>108 ls</v>
      </c>
    </row>
    <row r="2042" spans="1:14" ht="20.100000000000001" customHeight="1">
      <c r="A2042" s="87">
        <f>IF(biasa1[[#This Row],[JUMLAH]]&gt;0,COUNT(A$3:$A2041)+1,"")</f>
        <v>2015</v>
      </c>
      <c r="B2042" s="88" t="s">
        <v>1999</v>
      </c>
      <c r="C2042" s="87">
        <f>IF(biasa1[[#This Row],[BARU]]="",biasa1[[#This Row],[JUMLAH AWAL]],biasa1[[#This Row],[BARU]])</f>
        <v>26</v>
      </c>
      <c r="D2042" s="87" t="s">
        <v>441</v>
      </c>
      <c r="E2042" s="87">
        <v>26</v>
      </c>
      <c r="F2042" s="87"/>
      <c r="G20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2" s="90"/>
      <c r="I20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2" s="91">
        <f>LOOKUP(ROW(K2042)-ROWS($K$1:$K$3),biasa1[NO])</f>
        <v>2039</v>
      </c>
      <c r="L2042" s="77" t="str">
        <f>LOOKUP(biasa2[[#This Row],[NO]],biasa1[NO],biasa1[NAMA])</f>
        <v>Silet gagang plastik</v>
      </c>
      <c r="M2042" s="91">
        <f>LOOKUP(biasa2[[#This Row],[NO]],biasa1[NO],biasa1[JUMLAH])</f>
        <v>25</v>
      </c>
      <c r="N2042" s="91" t="str">
        <f>LOOKUP(biasa2[[#This Row],[NO]],biasa1[NO],biasa1[SATUAN])</f>
        <v>20 gr</v>
      </c>
    </row>
    <row r="2043" spans="1:14" ht="20.100000000000001" customHeight="1">
      <c r="A2043" s="87">
        <f>IF(biasa1[[#This Row],[JUMLAH]]&gt;0,COUNT(A$3:$A2042)+1,"")</f>
        <v>2016</v>
      </c>
      <c r="B2043" s="88" t="s">
        <v>2000</v>
      </c>
      <c r="C2043" s="87">
        <f>IF(biasa1[[#This Row],[BARU]]="",biasa1[[#This Row],[JUMLAH AWAL]],biasa1[[#This Row],[BARU]])</f>
        <v>5</v>
      </c>
      <c r="D2043" s="87" t="s">
        <v>3</v>
      </c>
      <c r="E2043" s="87">
        <v>5</v>
      </c>
      <c r="F2043" s="87"/>
      <c r="G20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3" s="90"/>
      <c r="I20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3" s="91">
        <f>LOOKUP(ROW(K2043)-ROWS($K$1:$K$3),biasa1[NO])</f>
        <v>2040</v>
      </c>
      <c r="L2043" s="77" t="str">
        <f>LOOKUP(biasa2[[#This Row],[NO]],biasa1[NO],biasa1[NAMA])</f>
        <v>Simpoa moshi-moshi jumbo 1803</v>
      </c>
      <c r="M2043" s="91">
        <f>LOOKUP(biasa2[[#This Row],[NO]],biasa1[NO],biasa1[JUMLAH])</f>
        <v>2</v>
      </c>
      <c r="N2043" s="91" t="str">
        <f>LOOKUP(biasa2[[#This Row],[NO]],biasa1[NO],biasa1[SATUAN])</f>
        <v>8 ls</v>
      </c>
    </row>
    <row r="2044" spans="1:14" ht="20.100000000000001" customHeight="1">
      <c r="A2044" s="87">
        <f>IF(biasa1[[#This Row],[JUMLAH]]&gt;0,COUNT(A$3:$A2043)+1,"")</f>
        <v>2017</v>
      </c>
      <c r="B2044" s="88" t="s">
        <v>2001</v>
      </c>
      <c r="C2044" s="87">
        <f>IF(biasa1[[#This Row],[BARU]]="",biasa1[[#This Row],[JUMLAH AWAL]],biasa1[[#This Row],[BARU]])</f>
        <v>2</v>
      </c>
      <c r="D2044" s="87" t="s">
        <v>1</v>
      </c>
      <c r="E2044" s="87">
        <v>2</v>
      </c>
      <c r="F2044" s="87"/>
      <c r="G20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4" s="90"/>
      <c r="I20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4" s="91">
        <f>LOOKUP(ROW(K2044)-ROWS($K$1:$K$3),biasa1[NO])</f>
        <v>2041</v>
      </c>
      <c r="L2044" s="77" t="str">
        <f>LOOKUP(biasa2[[#This Row],[NO]],biasa1[NO],biasa1[NAMA])</f>
        <v>Sipoa 13 baris JAYA</v>
      </c>
      <c r="M2044" s="91">
        <f>LOOKUP(biasa2[[#This Row],[NO]],biasa1[NO],biasa1[JUMLAH])</f>
        <v>2</v>
      </c>
      <c r="N2044" s="91" t="str">
        <f>LOOKUP(biasa2[[#This Row],[NO]],biasa1[NO],biasa1[SATUAN])</f>
        <v>300 pc</v>
      </c>
    </row>
    <row r="2045" spans="1:14" ht="20.100000000000001" customHeight="1">
      <c r="A2045" s="87">
        <f>IF(biasa1[[#This Row],[JUMLAH]]&gt;0,COUNT(A$3:$A2044)+1,"")</f>
        <v>2018</v>
      </c>
      <c r="B2045" s="88" t="s">
        <v>2002</v>
      </c>
      <c r="C2045" s="87">
        <f>IF(biasa1[[#This Row],[BARU]]="",biasa1[[#This Row],[JUMLAH AWAL]],biasa1[[#This Row],[BARU]])</f>
        <v>1</v>
      </c>
      <c r="D2045" s="87" t="s">
        <v>1305</v>
      </c>
      <c r="E2045" s="87">
        <v>1</v>
      </c>
      <c r="F2045" s="87"/>
      <c r="G20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5" s="90"/>
      <c r="I20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5" s="91">
        <f>LOOKUP(ROW(K2045)-ROWS($K$1:$K$3),biasa1[NO])</f>
        <v>2042</v>
      </c>
      <c r="L2045" s="77" t="str">
        <f>LOOKUP(biasa2[[#This Row],[NO]],biasa1[NO],biasa1[NAMA])</f>
        <v>Sipoa 17 baris kayu</v>
      </c>
      <c r="M2045" s="91">
        <f>LOOKUP(biasa2[[#This Row],[NO]],biasa1[NO],biasa1[JUMLAH])</f>
        <v>2</v>
      </c>
      <c r="N2045" s="91" t="str">
        <f>LOOKUP(biasa2[[#This Row],[NO]],biasa1[NO],biasa1[SATUAN])</f>
        <v>60 pc</v>
      </c>
    </row>
    <row r="2046" spans="1:14" ht="20.100000000000001" customHeight="1">
      <c r="A2046" s="87">
        <f>IF(biasa1[[#This Row],[JUMLAH]]&gt;0,COUNT(A$3:$A2045)+1,"")</f>
        <v>2019</v>
      </c>
      <c r="B2046" s="88" t="s">
        <v>2003</v>
      </c>
      <c r="C2046" s="87">
        <f>IF(biasa1[[#This Row],[BARU]]="",biasa1[[#This Row],[JUMLAH AWAL]],biasa1[[#This Row],[BARU]])</f>
        <v>1</v>
      </c>
      <c r="D2046" s="87" t="s">
        <v>83</v>
      </c>
      <c r="E2046" s="87">
        <v>1</v>
      </c>
      <c r="F2046" s="87"/>
      <c r="G20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6" s="90"/>
      <c r="I20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6" s="91">
        <f>LOOKUP(ROW(K2046)-ROWS($K$1:$K$3),biasa1[NO])</f>
        <v>2043</v>
      </c>
      <c r="L2046" s="77" t="str">
        <f>LOOKUP(biasa2[[#This Row],[NO]],biasa1[NO],biasa1[NAMA])</f>
        <v>Sipoa 2831</v>
      </c>
      <c r="M2046" s="91">
        <f>LOOKUP(biasa2[[#This Row],[NO]],biasa1[NO],biasa1[JUMLAH])</f>
        <v>2</v>
      </c>
      <c r="N2046" s="91" t="str">
        <f>LOOKUP(biasa2[[#This Row],[NO]],biasa1[NO],biasa1[SATUAN])</f>
        <v>192 pc</v>
      </c>
    </row>
    <row r="2047" spans="1:14" ht="20.100000000000001" customHeight="1">
      <c r="A2047" s="87">
        <f>IF(biasa1[[#This Row],[JUMLAH]]&gt;0,COUNT(A$3:$A2046)+1,"")</f>
        <v>2020</v>
      </c>
      <c r="B2047" s="88" t="s">
        <v>2004</v>
      </c>
      <c r="C2047" s="87">
        <f>IF(biasa1[[#This Row],[BARU]]="",biasa1[[#This Row],[JUMLAH AWAL]],biasa1[[#This Row],[BARU]])</f>
        <v>1</v>
      </c>
      <c r="D2047" s="87" t="s">
        <v>1</v>
      </c>
      <c r="E2047" s="87">
        <v>1</v>
      </c>
      <c r="F2047" s="87"/>
      <c r="G20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7" s="90"/>
      <c r="I20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7" s="91">
        <f>LOOKUP(ROW(K2047)-ROWS($K$1:$K$3),biasa1[NO])</f>
        <v>2044</v>
      </c>
      <c r="L2047" s="77" t="str">
        <f>LOOKUP(biasa2[[#This Row],[NO]],biasa1[NO],biasa1[NAMA])</f>
        <v>Sipoa 8010</v>
      </c>
      <c r="M2047" s="91">
        <f>LOOKUP(biasa2[[#This Row],[NO]],biasa1[NO],biasa1[JUMLAH])</f>
        <v>16</v>
      </c>
      <c r="N2047" s="91" t="str">
        <f>LOOKUP(biasa2[[#This Row],[NO]],biasa1[NO],biasa1[SATUAN])</f>
        <v>144 pc</v>
      </c>
    </row>
    <row r="2048" spans="1:14" ht="20.100000000000001" customHeight="1">
      <c r="A2048" s="87">
        <f>IF(biasa1[[#This Row],[JUMLAH]]&gt;0,COUNT(A$3:$A2047)+1,"")</f>
        <v>2021</v>
      </c>
      <c r="B2048" s="88" t="s">
        <v>2005</v>
      </c>
      <c r="C2048" s="87">
        <f>IF(biasa1[[#This Row],[BARU]]="",biasa1[[#This Row],[JUMLAH AWAL]],biasa1[[#This Row],[BARU]])</f>
        <v>2</v>
      </c>
      <c r="D2048" s="87" t="s">
        <v>3</v>
      </c>
      <c r="E2048" s="87">
        <v>2</v>
      </c>
      <c r="F2048" s="87"/>
      <c r="G20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8" s="90"/>
      <c r="I20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8" s="91">
        <f>LOOKUP(ROW(K2048)-ROWS($K$1:$K$3),biasa1[NO])</f>
        <v>2045</v>
      </c>
      <c r="L2048" s="77" t="str">
        <f>LOOKUP(biasa2[[#This Row],[NO]],biasa1[NO],biasa1[NAMA])</f>
        <v>Sipoa 8011 apel</v>
      </c>
      <c r="M2048" s="91">
        <f>LOOKUP(biasa2[[#This Row],[NO]],biasa1[NO],biasa1[JUMLAH])</f>
        <v>8</v>
      </c>
      <c r="N2048" s="91" t="str">
        <f>LOOKUP(biasa2[[#This Row],[NO]],biasa1[NO],biasa1[SATUAN])</f>
        <v>240 pc</v>
      </c>
    </row>
    <row r="2049" spans="1:14" ht="20.100000000000001" customHeight="1">
      <c r="A2049" s="87">
        <f>IF(biasa1[[#This Row],[JUMLAH]]&gt;0,COUNT(A$3:$A2048)+1,"")</f>
        <v>2022</v>
      </c>
      <c r="B2049" s="88" t="s">
        <v>2006</v>
      </c>
      <c r="C2049" s="87">
        <f>IF(biasa1[[#This Row],[BARU]]="",biasa1[[#This Row],[JUMLAH AWAL]],biasa1[[#This Row],[BARU]])</f>
        <v>1</v>
      </c>
      <c r="D2049" s="87" t="s">
        <v>1923</v>
      </c>
      <c r="E2049" s="87">
        <v>1</v>
      </c>
      <c r="F2049" s="87"/>
      <c r="G20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9" s="90"/>
      <c r="I20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9" s="91">
        <f>LOOKUP(ROW(K2049)-ROWS($K$1:$K$3),biasa1[NO])</f>
        <v>2046</v>
      </c>
      <c r="L2049" s="77" t="str">
        <f>LOOKUP(biasa2[[#This Row],[NO]],biasa1[NO],biasa1[NAMA])</f>
        <v>Sipoa 8012</v>
      </c>
      <c r="M2049" s="91">
        <f>LOOKUP(biasa2[[#This Row],[NO]],biasa1[NO],biasa1[JUMLAH])</f>
        <v>8</v>
      </c>
      <c r="N2049" s="91" t="str">
        <f>LOOKUP(biasa2[[#This Row],[NO]],biasa1[NO],biasa1[SATUAN])</f>
        <v>240 pc</v>
      </c>
    </row>
    <row r="2050" spans="1:14" ht="20.100000000000001" customHeight="1">
      <c r="A2050" s="87">
        <f>IF(biasa1[[#This Row],[JUMLAH]]&gt;0,COUNT(A$3:$A2049)+1,"")</f>
        <v>2023</v>
      </c>
      <c r="B2050" s="88" t="s">
        <v>2007</v>
      </c>
      <c r="C2050" s="87">
        <f>IF(biasa1[[#This Row],[BARU]]="",biasa1[[#This Row],[JUMLAH AWAL]],biasa1[[#This Row],[BARU]])</f>
        <v>5</v>
      </c>
      <c r="D2050" s="87" t="s">
        <v>188</v>
      </c>
      <c r="E2050" s="87">
        <v>5</v>
      </c>
      <c r="F2050" s="87"/>
      <c r="G20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0" s="90"/>
      <c r="I20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0" s="91">
        <f>LOOKUP(ROW(K2050)-ROWS($K$1:$K$3),biasa1[NO])</f>
        <v>2047</v>
      </c>
      <c r="L2050" s="77" t="str">
        <f>LOOKUP(biasa2[[#This Row],[NO]],biasa1[NO],biasa1[NAMA])</f>
        <v>Sipoa 8013</v>
      </c>
      <c r="M2050" s="91">
        <f>LOOKUP(biasa2[[#This Row],[NO]],biasa1[NO],biasa1[JUMLAH])</f>
        <v>7</v>
      </c>
      <c r="N2050" s="91" t="str">
        <f>LOOKUP(biasa2[[#This Row],[NO]],biasa1[NO],biasa1[SATUAN])</f>
        <v>240 pc</v>
      </c>
    </row>
    <row r="2051" spans="1:14" ht="20.100000000000001" customHeight="1">
      <c r="A2051" s="87">
        <f>IF(biasa1[[#This Row],[JUMLAH]]&gt;0,COUNT(A$3:$A2050)+1,"")</f>
        <v>2024</v>
      </c>
      <c r="B2051" s="88" t="s">
        <v>2008</v>
      </c>
      <c r="C2051" s="87">
        <f>IF(biasa1[[#This Row],[BARU]]="",biasa1[[#This Row],[JUMLAH AWAL]],biasa1[[#This Row],[BARU]])</f>
        <v>2</v>
      </c>
      <c r="D2051" s="87" t="s">
        <v>76</v>
      </c>
      <c r="E2051" s="87">
        <v>2</v>
      </c>
      <c r="F2051" s="87"/>
      <c r="G20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1" s="90"/>
      <c r="I20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1" s="91">
        <f>LOOKUP(ROW(K2051)-ROWS($K$1:$K$3),biasa1[NO])</f>
        <v>2048</v>
      </c>
      <c r="L2051" s="77" t="str">
        <f>LOOKUP(biasa2[[#This Row],[NO]],biasa1[NO],biasa1[NAMA])</f>
        <v>Sipoa 8022 VanArt</v>
      </c>
      <c r="M2051" s="91">
        <f>LOOKUP(biasa2[[#This Row],[NO]],biasa1[NO],biasa1[JUMLAH])</f>
        <v>17</v>
      </c>
      <c r="N2051" s="91" t="str">
        <f>LOOKUP(biasa2[[#This Row],[NO]],biasa1[NO],biasa1[SATUAN])</f>
        <v>156 pc</v>
      </c>
    </row>
    <row r="2052" spans="1:14" ht="20.100000000000001" customHeight="1">
      <c r="A2052" s="87">
        <f>IF(biasa1[[#This Row],[JUMLAH]]&gt;0,COUNT(A$3:$A2051)+1,"")</f>
        <v>2025</v>
      </c>
      <c r="B2052" s="88" t="s">
        <v>2009</v>
      </c>
      <c r="C2052" s="87">
        <f>IF(biasa1[[#This Row],[BARU]]="",biasa1[[#This Row],[JUMLAH AWAL]],biasa1[[#This Row],[BARU]])</f>
        <v>3</v>
      </c>
      <c r="D2052" s="87" t="s">
        <v>915</v>
      </c>
      <c r="E2052" s="87">
        <v>3</v>
      </c>
      <c r="F2052" s="87"/>
      <c r="G20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2" s="90"/>
      <c r="I20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2" s="91">
        <f>LOOKUP(ROW(K2052)-ROWS($K$1:$K$3),biasa1[NO])</f>
        <v>2049</v>
      </c>
      <c r="L2052" s="77" t="str">
        <f>LOOKUP(biasa2[[#This Row],[NO]],biasa1[NO],biasa1[NAMA])</f>
        <v>Sipoa 8023</v>
      </c>
      <c r="M2052" s="91">
        <f>LOOKUP(biasa2[[#This Row],[NO]],biasa1[NO],biasa1[JUMLAH])</f>
        <v>9</v>
      </c>
      <c r="N2052" s="91" t="str">
        <f>LOOKUP(biasa2[[#This Row],[NO]],biasa1[NO],biasa1[SATUAN])</f>
        <v>288 pc</v>
      </c>
    </row>
    <row r="2053" spans="1:14" ht="20.100000000000001" customHeight="1">
      <c r="A2053" s="87">
        <f>IF(biasa1[[#This Row],[JUMLAH]]&gt;0,COUNT(A$3:$A2052)+1,"")</f>
        <v>2026</v>
      </c>
      <c r="B2053" s="88" t="s">
        <v>2010</v>
      </c>
      <c r="C2053" s="87">
        <f>IF(biasa1[[#This Row],[BARU]]="",biasa1[[#This Row],[JUMLAH AWAL]],biasa1[[#This Row],[BARU]])</f>
        <v>1</v>
      </c>
      <c r="D2053" s="87" t="s">
        <v>2011</v>
      </c>
      <c r="E2053" s="87">
        <v>1</v>
      </c>
      <c r="F2053" s="87"/>
      <c r="G20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3" s="90"/>
      <c r="I20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3" s="91">
        <f>LOOKUP(ROW(K2053)-ROWS($K$1:$K$3),biasa1[NO])</f>
        <v>2050</v>
      </c>
      <c r="L2053" s="77" t="str">
        <f>LOOKUP(biasa2[[#This Row],[NO]],biasa1[NO],biasa1[NAMA])</f>
        <v>Sipoa Angel (8)/ Strawberry</v>
      </c>
      <c r="M2053" s="91">
        <f>LOOKUP(biasa2[[#This Row],[NO]],biasa1[NO],biasa1[JUMLAH])</f>
        <v>12</v>
      </c>
      <c r="N2053" s="91" t="str">
        <f>LOOKUP(biasa2[[#This Row],[NO]],biasa1[NO],biasa1[SATUAN])</f>
        <v>30 ls</v>
      </c>
    </row>
    <row r="2054" spans="1:14" ht="20.100000000000001" customHeight="1">
      <c r="A2054" s="87">
        <f>IF(biasa1[[#This Row],[JUMLAH]]&gt;0,COUNT(A$3:$A2053)+1,"")</f>
        <v>2027</v>
      </c>
      <c r="B2054" s="88" t="s">
        <v>2012</v>
      </c>
      <c r="C2054" s="87">
        <f>IF(biasa1[[#This Row],[BARU]]="",biasa1[[#This Row],[JUMLAH AWAL]],biasa1[[#This Row],[BARU]])</f>
        <v>2</v>
      </c>
      <c r="D2054" s="87" t="s">
        <v>3</v>
      </c>
      <c r="E2054" s="87">
        <v>2</v>
      </c>
      <c r="F2054" s="87"/>
      <c r="G20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4" s="90"/>
      <c r="I20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4" s="91">
        <f>LOOKUP(ROW(K2054)-ROWS($K$1:$K$3),biasa1[NO])</f>
        <v>2051</v>
      </c>
      <c r="L2054" s="77" t="str">
        <f>LOOKUP(biasa2[[#This Row],[NO]],biasa1[NO],biasa1[NAMA])</f>
        <v>Sipoa Besco BC 117</v>
      </c>
      <c r="M2054" s="91">
        <f>LOOKUP(biasa2[[#This Row],[NO]],biasa1[NO],biasa1[JUMLAH])</f>
        <v>3</v>
      </c>
      <c r="N2054" s="91" t="str">
        <f>LOOKUP(biasa2[[#This Row],[NO]],biasa1[NO],biasa1[SATUAN])</f>
        <v>300 pc</v>
      </c>
    </row>
    <row r="2055" spans="1:14" ht="20.100000000000001" customHeight="1">
      <c r="A2055" s="87">
        <f>IF(biasa1[[#This Row],[JUMLAH]]&gt;0,COUNT(A$3:$A2054)+1,"")</f>
        <v>2028</v>
      </c>
      <c r="B2055" s="88" t="s">
        <v>2013</v>
      </c>
      <c r="C2055" s="87">
        <f>IF(biasa1[[#This Row],[BARU]]="",biasa1[[#This Row],[JUMLAH AWAL]],biasa1[[#This Row],[BARU]])</f>
        <v>35</v>
      </c>
      <c r="D2055" s="87" t="s">
        <v>1131</v>
      </c>
      <c r="E2055" s="87">
        <v>35</v>
      </c>
      <c r="F2055" s="87"/>
      <c r="G20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5" s="90"/>
      <c r="I20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5" s="91">
        <f>LOOKUP(ROW(K2055)-ROWS($K$1:$K$3),biasa1[NO])</f>
        <v>2052</v>
      </c>
      <c r="L2055" s="77" t="str">
        <f>LOOKUP(biasa2[[#This Row],[NO]],biasa1[NO],biasa1[NAMA])</f>
        <v>Sipoa CS 816 Rabbit</v>
      </c>
      <c r="M2055" s="91">
        <f>LOOKUP(biasa2[[#This Row],[NO]],biasa1[NO],biasa1[JUMLAH])</f>
        <v>3</v>
      </c>
      <c r="N2055" s="91" t="str">
        <f>LOOKUP(biasa2[[#This Row],[NO]],biasa1[NO],biasa1[SATUAN])</f>
        <v>384 pc</v>
      </c>
    </row>
    <row r="2056" spans="1:14" ht="20.100000000000001" customHeight="1">
      <c r="A2056" s="87">
        <f>IF(biasa1[[#This Row],[JUMLAH]]&gt;0,COUNT(A$3:$A2055)+1,"")</f>
        <v>2029</v>
      </c>
      <c r="B2056" s="88" t="s">
        <v>2014</v>
      </c>
      <c r="C2056" s="87">
        <f>IF(biasa1[[#This Row],[BARU]]="",biasa1[[#This Row],[JUMLAH AWAL]],biasa1[[#This Row],[BARU]])</f>
        <v>3</v>
      </c>
      <c r="D2056" s="87">
        <v>270</v>
      </c>
      <c r="E2056" s="87">
        <v>3</v>
      </c>
      <c r="F2056" s="87"/>
      <c r="G20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6" s="90"/>
      <c r="I20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6" s="91">
        <f>LOOKUP(ROW(K2056)-ROWS($K$1:$K$3),biasa1[NO])</f>
        <v>2053</v>
      </c>
      <c r="L2056" s="77" t="str">
        <f>LOOKUP(biasa2[[#This Row],[NO]],biasa1[NO],biasa1[NAMA])</f>
        <v>Sipoa kaki B 808 Moshi Moshi BLK</v>
      </c>
      <c r="M2056" s="91">
        <f>LOOKUP(biasa2[[#This Row],[NO]],biasa1[NO],biasa1[JUMLAH])</f>
        <v>9</v>
      </c>
      <c r="N2056" s="91" t="str">
        <f>LOOKUP(biasa2[[#This Row],[NO]],biasa1[NO],biasa1[SATUAN])</f>
        <v>24 ls</v>
      </c>
    </row>
    <row r="2057" spans="1:14" ht="20.100000000000001" customHeight="1">
      <c r="A2057" s="87">
        <f>IF(biasa1[[#This Row],[JUMLAH]]&gt;0,COUNT(A$3:$A2056)+1,"")</f>
        <v>2030</v>
      </c>
      <c r="B2057" s="88" t="s">
        <v>2015</v>
      </c>
      <c r="C2057" s="87">
        <f>IF(biasa1[[#This Row],[BARU]]="",biasa1[[#This Row],[JUMLAH AWAL]],biasa1[[#This Row],[BARU]])</f>
        <v>24</v>
      </c>
      <c r="D2057" s="87" t="s">
        <v>2016</v>
      </c>
      <c r="E2057" s="87">
        <v>24</v>
      </c>
      <c r="F2057" s="87"/>
      <c r="G20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7" s="90"/>
      <c r="I20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7" s="91">
        <f>LOOKUP(ROW(K2057)-ROWS($K$1:$K$3),biasa1[NO])</f>
        <v>2054</v>
      </c>
      <c r="L2057" s="77" t="str">
        <f>LOOKUP(biasa2[[#This Row],[NO]],biasa1[NO],biasa1[NAMA])</f>
        <v>Sipoa kaki K 807 Moshi Moshi BLK</v>
      </c>
      <c r="M2057" s="91">
        <f>LOOKUP(biasa2[[#This Row],[NO]],biasa1[NO],biasa1[JUMLAH])</f>
        <v>10</v>
      </c>
      <c r="N2057" s="91" t="str">
        <f>LOOKUP(biasa2[[#This Row],[NO]],biasa1[NO],biasa1[SATUAN])</f>
        <v>36 ls</v>
      </c>
    </row>
    <row r="2058" spans="1:14" ht="20.100000000000001" customHeight="1">
      <c r="A2058" s="87">
        <f>IF(biasa1[[#This Row],[JUMLAH]]&gt;0,COUNT(A$3:$A2057)+1,"")</f>
        <v>2031</v>
      </c>
      <c r="B2058" s="88" t="s">
        <v>2017</v>
      </c>
      <c r="C2058" s="87">
        <f>IF(biasa1[[#This Row],[BARU]]="",biasa1[[#This Row],[JUMLAH AWAL]],biasa1[[#This Row],[BARU]])</f>
        <v>3</v>
      </c>
      <c r="D2058" s="87">
        <v>300</v>
      </c>
      <c r="E2058" s="87">
        <v>3</v>
      </c>
      <c r="F2058" s="87"/>
      <c r="G20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8" s="90"/>
      <c r="I20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8" s="91">
        <f>LOOKUP(ROW(K2058)-ROWS($K$1:$K$3),biasa1[NO])</f>
        <v>2055</v>
      </c>
      <c r="L2058" s="77" t="str">
        <f>LOOKUP(biasa2[[#This Row],[NO]],biasa1[NO],biasa1[NAMA])</f>
        <v>Sipoa rainbow besar</v>
      </c>
      <c r="M2058" s="91">
        <f>LOOKUP(biasa2[[#This Row],[NO]],biasa1[NO],biasa1[JUMLAH])</f>
        <v>8</v>
      </c>
      <c r="N2058" s="91" t="str">
        <f>LOOKUP(biasa2[[#This Row],[NO]],biasa1[NO],biasa1[SATUAN])</f>
        <v>1 grs</v>
      </c>
    </row>
    <row r="2059" spans="1:14" ht="20.100000000000001" customHeight="1">
      <c r="A2059" s="87">
        <f>IF(biasa1[[#This Row],[JUMLAH]]&gt;0,COUNT(A$3:$A2058)+1,"")</f>
        <v>2032</v>
      </c>
      <c r="B2059" s="96" t="s">
        <v>2783</v>
      </c>
      <c r="C2059" s="97">
        <f>IF(biasa1[[#This Row],[BARU]]="",biasa1[[#This Row],[JUMLAH AWAL]],biasa1[[#This Row],[BARU]])</f>
        <v>2</v>
      </c>
      <c r="D2059" s="97">
        <v>300</v>
      </c>
      <c r="E2059" s="97">
        <v>2</v>
      </c>
      <c r="F2059" s="87"/>
      <c r="G20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9" s="90"/>
      <c r="I20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9" s="91">
        <f>LOOKUP(ROW(K2059)-ROWS($K$1:$K$3),biasa1[NO])</f>
        <v>2056</v>
      </c>
      <c r="L2059" s="77" t="str">
        <f>LOOKUP(biasa2[[#This Row],[NO]],biasa1[NO],biasa1[NAMA])</f>
        <v>Sipoa sedang 8590</v>
      </c>
      <c r="M2059" s="91">
        <f>LOOKUP(biasa2[[#This Row],[NO]],biasa1[NO],biasa1[JUMLAH])</f>
        <v>15</v>
      </c>
      <c r="N2059" s="91" t="str">
        <f>LOOKUP(biasa2[[#This Row],[NO]],biasa1[NO],biasa1[SATUAN])</f>
        <v>216 pc</v>
      </c>
    </row>
    <row r="2060" spans="1:14" ht="20.100000000000001" customHeight="1">
      <c r="A2060" s="87">
        <f>IF(biasa1[[#This Row],[JUMLAH]]&gt;0,COUNT(A$3:$A2059)+1,"")</f>
        <v>2033</v>
      </c>
      <c r="B2060" s="88" t="s">
        <v>2018</v>
      </c>
      <c r="C2060" s="87">
        <f>IF(biasa1[[#This Row],[BARU]]="",biasa1[[#This Row],[JUMLAH AWAL]],biasa1[[#This Row],[BARU]])</f>
        <v>1</v>
      </c>
      <c r="D2060" s="87" t="s">
        <v>51</v>
      </c>
      <c r="E2060" s="87">
        <v>1</v>
      </c>
      <c r="F2060" s="87"/>
      <c r="G20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0" s="90"/>
      <c r="I20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0" s="91">
        <f>LOOKUP(ROW(K2060)-ROWS($K$1:$K$3),biasa1[NO])</f>
        <v>2057</v>
      </c>
      <c r="L2060" s="77" t="str">
        <f>LOOKUP(biasa2[[#This Row],[NO]],biasa1[NO],biasa1[NAMA])</f>
        <v>Sipoa TZ 8012</v>
      </c>
      <c r="M2060" s="91">
        <f>LOOKUP(biasa2[[#This Row],[NO]],biasa1[NO],biasa1[JUMLAH])</f>
        <v>9</v>
      </c>
      <c r="N2060" s="91" t="str">
        <f>LOOKUP(biasa2[[#This Row],[NO]],biasa1[NO],biasa1[SATUAN])</f>
        <v>240 pc</v>
      </c>
    </row>
    <row r="2061" spans="1:14" ht="20.100000000000001" customHeight="1">
      <c r="A2061" s="87">
        <f>IF(biasa1[[#This Row],[JUMLAH]]&gt;0,COUNT(A$3:$A2060)+1,"")</f>
        <v>2034</v>
      </c>
      <c r="B2061" s="88" t="s">
        <v>2019</v>
      </c>
      <c r="C2061" s="87">
        <f>IF(biasa1[[#This Row],[BARU]]="",biasa1[[#This Row],[JUMLAH AWAL]],biasa1[[#This Row],[BARU]])</f>
        <v>6</v>
      </c>
      <c r="D2061" s="87" t="s">
        <v>2020</v>
      </c>
      <c r="E2061" s="87">
        <v>6</v>
      </c>
      <c r="F2061" s="87"/>
      <c r="G20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1" s="90"/>
      <c r="I20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1" s="91">
        <f>LOOKUP(ROW(K2061)-ROWS($K$1:$K$3),biasa1[NO])</f>
        <v>2058</v>
      </c>
      <c r="L2061" s="77" t="str">
        <f>LOOKUP(biasa2[[#This Row],[NO]],biasa1[NO],biasa1[NAMA])</f>
        <v>Sipoa YM 011</v>
      </c>
      <c r="M2061" s="91">
        <f>LOOKUP(biasa2[[#This Row],[NO]],biasa1[NO],biasa1[JUMLAH])</f>
        <v>15</v>
      </c>
      <c r="N2061" s="91" t="str">
        <f>LOOKUP(biasa2[[#This Row],[NO]],biasa1[NO],biasa1[SATUAN])</f>
        <v>60 ls</v>
      </c>
    </row>
    <row r="2062" spans="1:14" ht="20.100000000000001" customHeight="1">
      <c r="A2062" s="87">
        <f>IF(biasa1[[#This Row],[JUMLAH]]&gt;0,COUNT(A$3:$A2061)+1,"")</f>
        <v>2035</v>
      </c>
      <c r="B2062" s="88" t="s">
        <v>2021</v>
      </c>
      <c r="C2062" s="87">
        <f>IF(biasa1[[#This Row],[BARU]]="",biasa1[[#This Row],[JUMLAH AWAL]],biasa1[[#This Row],[BARU]])</f>
        <v>8</v>
      </c>
      <c r="D2062" s="87" t="s">
        <v>2020</v>
      </c>
      <c r="E2062" s="87">
        <v>8</v>
      </c>
      <c r="F2062" s="87"/>
      <c r="G20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2" s="90"/>
      <c r="I20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2" s="91">
        <f>LOOKUP(ROW(K2062)-ROWS($K$1:$K$3),biasa1[NO])</f>
        <v>2059</v>
      </c>
      <c r="L2062" s="77" t="str">
        <f>LOOKUP(biasa2[[#This Row],[NO]],biasa1[NO],biasa1[NAMA])</f>
        <v>Slide Binder 7mm K(4)/ B(1)/ Ht(1) blk</v>
      </c>
      <c r="M2062" s="91">
        <f>LOOKUP(biasa2[[#This Row],[NO]],biasa1[NO],biasa1[JUMLAH])</f>
        <v>6</v>
      </c>
      <c r="N2062" s="91">
        <f>LOOKUP(biasa2[[#This Row],[NO]],biasa1[NO],biasa1[SATUAN])</f>
        <v>2000</v>
      </c>
    </row>
    <row r="2063" spans="1:14" ht="20.100000000000001" customHeight="1">
      <c r="A2063" s="87">
        <f>IF(biasa1[[#This Row],[JUMLAH]]&gt;0,COUNT(A$3:$A2062)+1,"")</f>
        <v>2036</v>
      </c>
      <c r="B2063" s="88" t="s">
        <v>2022</v>
      </c>
      <c r="C2063" s="87">
        <f>IF(biasa1[[#This Row],[BARU]]="",biasa1[[#This Row],[JUMLAH AWAL]],biasa1[[#This Row],[BARU]])</f>
        <v>2</v>
      </c>
      <c r="D2063" s="87">
        <v>300</v>
      </c>
      <c r="E2063" s="87">
        <v>2</v>
      </c>
      <c r="F2063" s="87"/>
      <c r="G20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3" s="90"/>
      <c r="I20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3" s="91">
        <f>LOOKUP(ROW(K2063)-ROWS($K$1:$K$3),biasa1[NO])</f>
        <v>2060</v>
      </c>
      <c r="L2063" s="77" t="str">
        <f>LOOKUP(biasa2[[#This Row],[NO]],biasa1[NO],biasa1[NAMA])</f>
        <v>Spidol 12w Vtro plastik</v>
      </c>
      <c r="M2063" s="91">
        <f>LOOKUP(biasa2[[#This Row],[NO]],biasa1[NO],biasa1[JUMLAH])</f>
        <v>7</v>
      </c>
      <c r="N2063" s="91" t="str">
        <f>LOOKUP(biasa2[[#This Row],[NO]],biasa1[NO],biasa1[SATUAN])</f>
        <v>24 ls</v>
      </c>
    </row>
    <row r="2064" spans="1:14" ht="20.100000000000001" customHeight="1">
      <c r="A2064" s="87">
        <f>IF(biasa1[[#This Row],[JUMLAH]]&gt;0,COUNT(A$3:$A2063)+1,"")</f>
        <v>2037</v>
      </c>
      <c r="B2064" s="88" t="s">
        <v>2784</v>
      </c>
      <c r="C2064" s="87">
        <f>IF(biasa1[[#This Row],[BARU]]="",biasa1[[#This Row],[JUMLAH AWAL]],biasa1[[#This Row],[BARU]])</f>
        <v>24</v>
      </c>
      <c r="D2064" s="87" t="s">
        <v>58</v>
      </c>
      <c r="E2064" s="87">
        <v>24</v>
      </c>
      <c r="F2064" s="87"/>
      <c r="G20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4" s="90"/>
      <c r="I20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4" s="91">
        <f>LOOKUP(ROW(K2064)-ROWS($K$1:$K$3),biasa1[NO])</f>
        <v>2061</v>
      </c>
      <c r="L2064" s="77" t="str">
        <f>LOOKUP(biasa2[[#This Row],[NO]],biasa1[NO],biasa1[NAMA])</f>
        <v>Spidol 1F Wp 634-12 Infico</v>
      </c>
      <c r="M2064" s="91">
        <f>LOOKUP(biasa2[[#This Row],[NO]],biasa1[NO],biasa1[JUMLAH])</f>
        <v>3</v>
      </c>
      <c r="N2064" s="91" t="str">
        <f>LOOKUP(biasa2[[#This Row],[NO]],biasa1[NO],biasa1[SATUAN])</f>
        <v>16 grs</v>
      </c>
    </row>
    <row r="2065" spans="1:14" ht="20.100000000000001" customHeight="1">
      <c r="A2065" s="87">
        <f>IF(biasa1[[#This Row],[JUMLAH]]&gt;0,COUNT(A$3:$A2064)+1,"")</f>
        <v>2038</v>
      </c>
      <c r="B2065" s="88" t="s">
        <v>2785</v>
      </c>
      <c r="C2065" s="87">
        <f>IF(biasa1[[#This Row],[BARU]]="",biasa1[[#This Row],[JUMLAH AWAL]],biasa1[[#This Row],[BARU]])</f>
        <v>2</v>
      </c>
      <c r="D2065" s="87" t="s">
        <v>415</v>
      </c>
      <c r="E2065" s="87">
        <v>2</v>
      </c>
      <c r="F2065" s="87"/>
      <c r="G20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5" s="90"/>
      <c r="I20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5" s="91">
        <f>LOOKUP(ROW(K2065)-ROWS($K$1:$K$3),biasa1[NO])</f>
        <v>2062</v>
      </c>
      <c r="L2065" s="77" t="str">
        <f>LOOKUP(biasa2[[#This Row],[NO]],biasa1[NO],biasa1[NAMA])</f>
        <v>Spidol 1F Wp 636-12 Infico</v>
      </c>
      <c r="M2065" s="91">
        <f>LOOKUP(biasa2[[#This Row],[NO]],biasa1[NO],biasa1[JUMLAH])</f>
        <v>11</v>
      </c>
      <c r="N2065" s="91" t="str">
        <f>LOOKUP(biasa2[[#This Row],[NO]],biasa1[NO],biasa1[SATUAN])</f>
        <v>12 gr</v>
      </c>
    </row>
    <row r="2066" spans="1:14" ht="20.100000000000001" customHeight="1">
      <c r="A2066" s="87">
        <f>IF(biasa1[[#This Row],[JUMLAH]]&gt;0,COUNT(A$3:$A2065)+1,"")</f>
        <v>2039</v>
      </c>
      <c r="B2066" s="88" t="s">
        <v>2023</v>
      </c>
      <c r="C2066" s="87">
        <f>IF(biasa1[[#This Row],[BARU]]="",biasa1[[#This Row],[JUMLAH AWAL]],biasa1[[#This Row],[BARU]])</f>
        <v>25</v>
      </c>
      <c r="D2066" s="87" t="s">
        <v>1198</v>
      </c>
      <c r="E2066" s="87">
        <v>25</v>
      </c>
      <c r="F2066" s="87"/>
      <c r="G20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6" s="90"/>
      <c r="I20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6" s="91">
        <f>LOOKUP(ROW(K2066)-ROWS($K$1:$K$3),biasa1[NO])</f>
        <v>2063</v>
      </c>
      <c r="L2066" s="77" t="str">
        <f>LOOKUP(biasa2[[#This Row],[NO]],biasa1[NO],biasa1[NAMA])</f>
        <v>Spidol 838 Vanco dus</v>
      </c>
      <c r="M2066" s="91">
        <f>LOOKUP(biasa2[[#This Row],[NO]],biasa1[NO],biasa1[JUMLAH])</f>
        <v>3</v>
      </c>
      <c r="N2066" s="91" t="str">
        <f>LOOKUP(biasa2[[#This Row],[NO]],biasa1[NO],biasa1[SATUAN])</f>
        <v>24 ls</v>
      </c>
    </row>
    <row r="2067" spans="1:14" ht="20.100000000000001" customHeight="1">
      <c r="A2067" s="87">
        <f>IF(biasa1[[#This Row],[JUMLAH]]&gt;0,COUNT(A$3:$A2066)+1,"")</f>
        <v>2040</v>
      </c>
      <c r="B2067" s="88" t="s">
        <v>2024</v>
      </c>
      <c r="C2067" s="87">
        <f>IF(biasa1[[#This Row],[BARU]]="",biasa1[[#This Row],[JUMLAH AWAL]],biasa1[[#This Row],[BARU]])</f>
        <v>2</v>
      </c>
      <c r="D2067" s="87" t="s">
        <v>652</v>
      </c>
      <c r="E2067" s="87">
        <v>2</v>
      </c>
      <c r="F2067" s="87"/>
      <c r="G20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7" s="90"/>
      <c r="I20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7" s="91">
        <f>LOOKUP(ROW(K2067)-ROWS($K$1:$K$3),biasa1[NO])</f>
        <v>2064</v>
      </c>
      <c r="L2067" s="77" t="str">
        <f>LOOKUP(biasa2[[#This Row],[NO]],biasa1[NO],biasa1[NAMA])</f>
        <v>Spidol Hitam Xue Si WT-8009 Executive</v>
      </c>
      <c r="M2067" s="91">
        <f>LOOKUP(biasa2[[#This Row],[NO]],biasa1[NO],biasa1[JUMLAH])</f>
        <v>1</v>
      </c>
      <c r="N2067" s="91" t="str">
        <f>LOOKUP(biasa2[[#This Row],[NO]],biasa1[NO],biasa1[SATUAN])</f>
        <v>72 ls</v>
      </c>
    </row>
    <row r="2068" spans="1:14" ht="20.100000000000001" customHeight="1">
      <c r="A2068" s="87">
        <f>IF(biasa1[[#This Row],[JUMLAH]]&gt;0,COUNT(A$3:$A2067)+1,"")</f>
        <v>2041</v>
      </c>
      <c r="B2068" s="88" t="s">
        <v>2025</v>
      </c>
      <c r="C2068" s="87">
        <f>IF(biasa1[[#This Row],[BARU]]="",biasa1[[#This Row],[JUMLAH AWAL]],biasa1[[#This Row],[BARU]])</f>
        <v>2</v>
      </c>
      <c r="D2068" s="87" t="s">
        <v>54</v>
      </c>
      <c r="E2068" s="87">
        <v>2</v>
      </c>
      <c r="F2068" s="87"/>
      <c r="G20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8" s="90"/>
      <c r="I20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8" s="91">
        <f>LOOKUP(ROW(K2068)-ROWS($K$1:$K$3),biasa1[NO])</f>
        <v>2065</v>
      </c>
      <c r="L2068" s="77" t="str">
        <f>LOOKUP(biasa2[[#This Row],[NO]],biasa1[NO],biasa1[NAMA])</f>
        <v>Spidol Infico 886-12</v>
      </c>
      <c r="M2068" s="91">
        <f>LOOKUP(biasa2[[#This Row],[NO]],biasa1[NO],biasa1[JUMLAH])</f>
        <v>4</v>
      </c>
      <c r="N2068" s="91" t="str">
        <f>LOOKUP(biasa2[[#This Row],[NO]],biasa1[NO],biasa1[SATUAN])</f>
        <v>192 pc</v>
      </c>
    </row>
    <row r="2069" spans="1:14" ht="20.100000000000001" customHeight="1">
      <c r="A2069" s="87">
        <f>IF(biasa1[[#This Row],[JUMLAH]]&gt;0,COUNT(A$3:$A2068)+1,"")</f>
        <v>2042</v>
      </c>
      <c r="B2069" s="88" t="s">
        <v>2026</v>
      </c>
      <c r="C2069" s="87">
        <f>IF(biasa1[[#This Row],[BARU]]="",biasa1[[#This Row],[JUMLAH AWAL]],biasa1[[#This Row],[BARU]])</f>
        <v>2</v>
      </c>
      <c r="D2069" s="87" t="s">
        <v>5</v>
      </c>
      <c r="E2069" s="87">
        <v>2</v>
      </c>
      <c r="F2069" s="87"/>
      <c r="G20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9" s="90"/>
      <c r="I20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9" s="91">
        <f>LOOKUP(ROW(K2069)-ROWS($K$1:$K$3),biasa1[NO])</f>
        <v>2066</v>
      </c>
      <c r="L2069" s="77" t="str">
        <f>LOOKUP(biasa2[[#This Row],[NO]],biasa1[NO],biasa1[NAMA])</f>
        <v>Spidol marker Chagli PM 9905</v>
      </c>
      <c r="M2069" s="91">
        <f>LOOKUP(biasa2[[#This Row],[NO]],biasa1[NO],biasa1[JUMLAH])</f>
        <v>5</v>
      </c>
      <c r="N2069" s="91" t="str">
        <f>LOOKUP(biasa2[[#This Row],[NO]],biasa1[NO],biasa1[SATUAN])</f>
        <v>120 ls</v>
      </c>
    </row>
    <row r="2070" spans="1:14" ht="20.100000000000001" customHeight="1">
      <c r="A2070" s="87">
        <f>IF(biasa1[[#This Row],[JUMLAH]]&gt;0,COUNT(A$3:$A2069)+1,"")</f>
        <v>2043</v>
      </c>
      <c r="B2070" s="88" t="s">
        <v>2027</v>
      </c>
      <c r="C2070" s="87">
        <f>IF(biasa1[[#This Row],[BARU]]="",biasa1[[#This Row],[JUMLAH AWAL]],biasa1[[#This Row],[BARU]])</f>
        <v>2</v>
      </c>
      <c r="D2070" s="87" t="s">
        <v>624</v>
      </c>
      <c r="E2070" s="87">
        <v>2</v>
      </c>
      <c r="F2070" s="87"/>
      <c r="G20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0" s="90"/>
      <c r="I20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0" s="91">
        <f>LOOKUP(ROW(K2070)-ROWS($K$1:$K$3),biasa1[NO])</f>
        <v>2067</v>
      </c>
      <c r="L2070" s="77" t="str">
        <f>LOOKUP(biasa2[[#This Row],[NO]],biasa1[NO],biasa1[NAMA])</f>
        <v>Spidol Show 8 warna</v>
      </c>
      <c r="M2070" s="91">
        <f>LOOKUP(biasa2[[#This Row],[NO]],biasa1[NO],biasa1[JUMLAH])</f>
        <v>8</v>
      </c>
      <c r="N2070" s="91" t="str">
        <f>LOOKUP(biasa2[[#This Row],[NO]],biasa1[NO],biasa1[SATUAN])</f>
        <v>12 ls</v>
      </c>
    </row>
    <row r="2071" spans="1:14" ht="20.100000000000001" customHeight="1">
      <c r="A2071" s="87">
        <f>IF(biasa1[[#This Row],[JUMLAH]]&gt;0,COUNT(A$3:$A2070)+1,"")</f>
        <v>2044</v>
      </c>
      <c r="B2071" s="88" t="s">
        <v>2028</v>
      </c>
      <c r="C2071" s="87">
        <f>IF(biasa1[[#This Row],[BARU]]="",biasa1[[#This Row],[JUMLAH AWAL]],biasa1[[#This Row],[BARU]])</f>
        <v>16</v>
      </c>
      <c r="D2071" s="87" t="s">
        <v>192</v>
      </c>
      <c r="E2071" s="87">
        <v>16</v>
      </c>
      <c r="F2071" s="87"/>
      <c r="G20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1" s="90"/>
      <c r="I20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1" s="91">
        <f>LOOKUP(ROW(K2071)-ROWS($K$1:$K$3),biasa1[NO])</f>
        <v>2068</v>
      </c>
      <c r="L2071" s="77" t="str">
        <f>LOOKUP(biasa2[[#This Row],[NO]],biasa1[NO],biasa1[NAMA])</f>
        <v>Spidol Tabung 661-8</v>
      </c>
      <c r="M2071" s="91">
        <f>LOOKUP(biasa2[[#This Row],[NO]],biasa1[NO],biasa1[JUMLAH])</f>
        <v>3</v>
      </c>
      <c r="N2071" s="91" t="str">
        <f>LOOKUP(biasa2[[#This Row],[NO]],biasa1[NO],biasa1[SATUAN])</f>
        <v>144 pc</v>
      </c>
    </row>
    <row r="2072" spans="1:14" ht="20.100000000000001" customHeight="1">
      <c r="A2072" s="87">
        <f>IF(biasa1[[#This Row],[JUMLAH]]&gt;0,COUNT(A$3:$A2071)+1,"")</f>
        <v>2045</v>
      </c>
      <c r="B2072" s="88" t="s">
        <v>2029</v>
      </c>
      <c r="C2072" s="87">
        <f>IF(biasa1[[#This Row],[BARU]]="",biasa1[[#This Row],[JUMLAH AWAL]],biasa1[[#This Row],[BARU]])</f>
        <v>8</v>
      </c>
      <c r="D2072" s="87" t="s">
        <v>76</v>
      </c>
      <c r="E2072" s="87">
        <v>8</v>
      </c>
      <c r="F2072" s="87"/>
      <c r="G20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2" s="90"/>
      <c r="I20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2" s="91">
        <f>LOOKUP(ROW(K2072)-ROWS($K$1:$K$3),biasa1[NO])</f>
        <v>2069</v>
      </c>
      <c r="L2072" s="77" t="str">
        <f>LOOKUP(biasa2[[#This Row],[NO]],biasa1[NO],biasa1[NAMA])</f>
        <v>Stabillo 12W DB SP 701</v>
      </c>
      <c r="M2072" s="91">
        <f>LOOKUP(biasa2[[#This Row],[NO]],biasa1[NO],biasa1[JUMLAH])</f>
        <v>3</v>
      </c>
      <c r="N2072" s="91" t="str">
        <f>LOOKUP(biasa2[[#This Row],[NO]],biasa1[NO],biasa1[SATUAN])</f>
        <v>56 set</v>
      </c>
    </row>
    <row r="2073" spans="1:14" ht="20.100000000000001" customHeight="1">
      <c r="A2073" s="87">
        <f>IF(biasa1[[#This Row],[JUMLAH]]&gt;0,COUNT(A$3:$A2072)+1,"")</f>
        <v>2046</v>
      </c>
      <c r="B2073" s="88" t="s">
        <v>2030</v>
      </c>
      <c r="C2073" s="87">
        <f>IF(biasa1[[#This Row],[BARU]]="",biasa1[[#This Row],[JUMLAH AWAL]],biasa1[[#This Row],[BARU]])</f>
        <v>8</v>
      </c>
      <c r="D2073" s="87" t="s">
        <v>76</v>
      </c>
      <c r="E2073" s="87">
        <v>8</v>
      </c>
      <c r="F2073" s="87"/>
      <c r="G20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3" s="90"/>
      <c r="I20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3" s="91">
        <f>LOOKUP(ROW(K2073)-ROWS($K$1:$K$3),biasa1[NO])</f>
        <v>2070</v>
      </c>
      <c r="L2073" s="77" t="str">
        <f>LOOKUP(biasa2[[#This Row],[NO]],biasa1[NO],biasa1[NAMA])</f>
        <v>Stabillo 2w HL 219 Zendi</v>
      </c>
      <c r="M2073" s="91">
        <f>LOOKUP(biasa2[[#This Row],[NO]],biasa1[NO],biasa1[JUMLAH])</f>
        <v>70</v>
      </c>
      <c r="N2073" s="91" t="str">
        <f>LOOKUP(biasa2[[#This Row],[NO]],biasa1[NO],biasa1[SATUAN])</f>
        <v>144 ls</v>
      </c>
    </row>
    <row r="2074" spans="1:14" ht="20.100000000000001" customHeight="1">
      <c r="A2074" s="87">
        <f>IF(biasa1[[#This Row],[JUMLAH]]&gt;0,COUNT(A$3:$A2073)+1,"")</f>
        <v>2047</v>
      </c>
      <c r="B2074" s="88" t="s">
        <v>2031</v>
      </c>
      <c r="C2074" s="87">
        <f>IF(biasa1[[#This Row],[BARU]]="",biasa1[[#This Row],[JUMLAH AWAL]],biasa1[[#This Row],[BARU]])</f>
        <v>7</v>
      </c>
      <c r="D2074" s="87" t="s">
        <v>76</v>
      </c>
      <c r="E2074" s="87">
        <v>7</v>
      </c>
      <c r="F2074" s="87"/>
      <c r="G20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4" s="90"/>
      <c r="I20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4" s="91">
        <f>LOOKUP(ROW(K2074)-ROWS($K$1:$K$3),biasa1[NO])</f>
        <v>2071</v>
      </c>
      <c r="L2074" s="77" t="str">
        <f>LOOKUP(biasa2[[#This Row],[NO]],biasa1[NO],biasa1[NAMA])</f>
        <v>Stabillo 2w HL 220(8)/ 221(13)</v>
      </c>
      <c r="M2074" s="91">
        <f>LOOKUP(biasa2[[#This Row],[NO]],biasa1[NO],biasa1[JUMLAH])</f>
        <v>21</v>
      </c>
      <c r="N2074" s="91" t="str">
        <f>LOOKUP(biasa2[[#This Row],[NO]],biasa1[NO],biasa1[SATUAN])</f>
        <v>144 ls</v>
      </c>
    </row>
    <row r="2075" spans="1:14" ht="20.100000000000001" customHeight="1">
      <c r="A2075" s="87">
        <f>IF(biasa1[[#This Row],[JUMLAH]]&gt;0,COUNT(A$3:$A2074)+1,"")</f>
        <v>2048</v>
      </c>
      <c r="B2075" s="88" t="s">
        <v>2032</v>
      </c>
      <c r="C2075" s="87">
        <f>IF(biasa1[[#This Row],[BARU]]="",biasa1[[#This Row],[JUMLAH AWAL]],biasa1[[#This Row],[BARU]])</f>
        <v>17</v>
      </c>
      <c r="D2075" s="87" t="s">
        <v>751</v>
      </c>
      <c r="E2075" s="87">
        <v>17</v>
      </c>
      <c r="F2075" s="87"/>
      <c r="G20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5" s="90"/>
      <c r="I20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5" s="91">
        <f>LOOKUP(ROW(K2075)-ROWS($K$1:$K$3),biasa1[NO])</f>
        <v>2072</v>
      </c>
      <c r="L2075" s="77" t="str">
        <f>LOOKUP(biasa2[[#This Row],[NO]],biasa1[NO],biasa1[NAMA])</f>
        <v>Stabillo 6608</v>
      </c>
      <c r="M2075" s="91">
        <f>LOOKUP(biasa2[[#This Row],[NO]],biasa1[NO],biasa1[JUMLAH])</f>
        <v>1</v>
      </c>
      <c r="N2075" s="91" t="str">
        <f>LOOKUP(biasa2[[#This Row],[NO]],biasa1[NO],biasa1[SATUAN])</f>
        <v>112 box</v>
      </c>
    </row>
    <row r="2076" spans="1:14" ht="20.100000000000001" customHeight="1">
      <c r="A2076" s="87">
        <f>IF(biasa1[[#This Row],[JUMLAH]]&gt;0,COUNT(A$3:$A2075)+1,"")</f>
        <v>2049</v>
      </c>
      <c r="B2076" s="88" t="s">
        <v>2033</v>
      </c>
      <c r="C2076" s="87">
        <f>IF(biasa1[[#This Row],[BARU]]="",biasa1[[#This Row],[JUMLAH AWAL]],biasa1[[#This Row],[BARU]])</f>
        <v>9</v>
      </c>
      <c r="D2076" s="87" t="s">
        <v>699</v>
      </c>
      <c r="E2076" s="87">
        <v>9</v>
      </c>
      <c r="F2076" s="87"/>
      <c r="G20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6" s="90"/>
      <c r="I20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6" s="91">
        <f>LOOKUP(ROW(K2076)-ROWS($K$1:$K$3),biasa1[NO])</f>
        <v>2073</v>
      </c>
      <c r="L2076" s="77" t="str">
        <f>LOOKUP(biasa2[[#This Row],[NO]],biasa1[NO],biasa1[NAMA])</f>
        <v>Stabillo CS 187</v>
      </c>
      <c r="M2076" s="91">
        <f>LOOKUP(biasa2[[#This Row],[NO]],biasa1[NO],biasa1[JUMLAH])</f>
        <v>1</v>
      </c>
      <c r="N2076" s="91" t="str">
        <f>LOOKUP(biasa2[[#This Row],[NO]],biasa1[NO],biasa1[SATUAN])</f>
        <v>144 ls</v>
      </c>
    </row>
    <row r="2077" spans="1:14" ht="20.100000000000001" customHeight="1">
      <c r="A2077" s="87">
        <f>IF(biasa1[[#This Row],[JUMLAH]]&gt;0,COUNT(A$3:$A2076)+1,"")</f>
        <v>2050</v>
      </c>
      <c r="B2077" s="88" t="s">
        <v>2034</v>
      </c>
      <c r="C2077" s="87">
        <f>IF(biasa1[[#This Row],[BARU]]="",biasa1[[#This Row],[JUMLAH AWAL]],biasa1[[#This Row],[BARU]])</f>
        <v>12</v>
      </c>
      <c r="D2077" s="87" t="s">
        <v>83</v>
      </c>
      <c r="E2077" s="87">
        <v>12</v>
      </c>
      <c r="F2077" s="87"/>
      <c r="G20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7" s="90"/>
      <c r="I20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7" s="91">
        <f>LOOKUP(ROW(K2077)-ROWS($K$1:$K$3),biasa1[NO])</f>
        <v>2074</v>
      </c>
      <c r="L2077" s="77" t="str">
        <f>LOOKUP(biasa2[[#This Row],[NO]],biasa1[NO],biasa1[NAMA])</f>
        <v>Stabillo CS 2001 Cosh Blk</v>
      </c>
      <c r="M2077" s="91">
        <f>LOOKUP(biasa2[[#This Row],[NO]],biasa1[NO],biasa1[JUMLAH])</f>
        <v>15</v>
      </c>
      <c r="N2077" s="91" t="str">
        <f>LOOKUP(biasa2[[#This Row],[NO]],biasa1[NO],biasa1[SATUAN])</f>
        <v>144 ls</v>
      </c>
    </row>
    <row r="2078" spans="1:14" ht="20.100000000000001" customHeight="1">
      <c r="A2078" s="87">
        <f>IF(biasa1[[#This Row],[JUMLAH]]&gt;0,COUNT(A$3:$A2077)+1,"")</f>
        <v>2051</v>
      </c>
      <c r="B2078" s="88" t="s">
        <v>2035</v>
      </c>
      <c r="C2078" s="87">
        <f>IF(biasa1[[#This Row],[BARU]]="",biasa1[[#This Row],[JUMLAH AWAL]],biasa1[[#This Row],[BARU]])</f>
        <v>3</v>
      </c>
      <c r="D2078" s="87" t="s">
        <v>54</v>
      </c>
      <c r="E2078" s="87">
        <v>3</v>
      </c>
      <c r="F2078" s="87"/>
      <c r="G20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8" s="90"/>
      <c r="I20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8" s="91">
        <f>LOOKUP(ROW(K2078)-ROWS($K$1:$K$3),biasa1[NO])</f>
        <v>2075</v>
      </c>
      <c r="L2078" s="77" t="str">
        <f>LOOKUP(biasa2[[#This Row],[NO]],biasa1[NO],biasa1[NAMA])</f>
        <v>Stabillo Fancy STF-2588 mini</v>
      </c>
      <c r="M2078" s="91">
        <f>LOOKUP(biasa2[[#This Row],[NO]],biasa1[NO],biasa1[JUMLAH])</f>
        <v>1</v>
      </c>
      <c r="N2078" s="91" t="str">
        <f>LOOKUP(biasa2[[#This Row],[NO]],biasa1[NO],biasa1[SATUAN])</f>
        <v>100 ls</v>
      </c>
    </row>
    <row r="2079" spans="1:14" ht="20.100000000000001" customHeight="1">
      <c r="A2079" s="87">
        <f>IF(biasa1[[#This Row],[JUMLAH]]&gt;0,COUNT(A$3:$A2078)+1,"")</f>
        <v>2052</v>
      </c>
      <c r="B2079" s="88" t="s">
        <v>2036</v>
      </c>
      <c r="C2079" s="87">
        <f>IF(biasa1[[#This Row],[BARU]]="",biasa1[[#This Row],[JUMLAH AWAL]],biasa1[[#This Row],[BARU]])</f>
        <v>3</v>
      </c>
      <c r="D2079" s="87" t="s">
        <v>333</v>
      </c>
      <c r="E2079" s="87">
        <v>3</v>
      </c>
      <c r="F2079" s="87"/>
      <c r="G20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9" s="90"/>
      <c r="I20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9" s="91">
        <f>LOOKUP(ROW(K2079)-ROWS($K$1:$K$3),biasa1[NO])</f>
        <v>2076</v>
      </c>
      <c r="L2079" s="77" t="str">
        <f>LOOKUP(biasa2[[#This Row],[NO]],biasa1[NO],biasa1[NAMA])</f>
        <v>Stabillo Gell GH 789/ 808 joss</v>
      </c>
      <c r="M2079" s="91">
        <f>LOOKUP(biasa2[[#This Row],[NO]],biasa1[NO],biasa1[JUMLAH])</f>
        <v>5</v>
      </c>
      <c r="N2079" s="91" t="str">
        <f>LOOKUP(biasa2[[#This Row],[NO]],biasa1[NO],biasa1[SATUAN])</f>
        <v>1000 pc</v>
      </c>
    </row>
    <row r="2080" spans="1:14" ht="20.100000000000001" customHeight="1">
      <c r="A2080" s="87">
        <f>IF(biasa1[[#This Row],[JUMLAH]]&gt;0,COUNT(A$3:$A2079)+1,"")</f>
        <v>2053</v>
      </c>
      <c r="B2080" s="88" t="s">
        <v>2037</v>
      </c>
      <c r="C2080" s="87">
        <f>IF(biasa1[[#This Row],[BARU]]="",biasa1[[#This Row],[JUMLAH AWAL]],biasa1[[#This Row],[BARU]])</f>
        <v>9</v>
      </c>
      <c r="D2080" s="87" t="s">
        <v>3</v>
      </c>
      <c r="E2080" s="87">
        <v>9</v>
      </c>
      <c r="F2080" s="87"/>
      <c r="G20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0" s="90"/>
      <c r="I20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0" s="91">
        <f>LOOKUP(ROW(K2080)-ROWS($K$1:$K$3),biasa1[NO])</f>
        <v>2077</v>
      </c>
      <c r="L2080" s="77" t="str">
        <f>LOOKUP(biasa2[[#This Row],[NO]],biasa1[NO],biasa1[NAMA])</f>
        <v>Stabillo HP 6608A K</v>
      </c>
      <c r="M2080" s="91">
        <f>LOOKUP(biasa2[[#This Row],[NO]],biasa1[NO],biasa1[JUMLAH])</f>
        <v>26</v>
      </c>
      <c r="N2080" s="91" t="str">
        <f>LOOKUP(biasa2[[#This Row],[NO]],biasa1[NO],biasa1[SATUAN])</f>
        <v>1440 pc</v>
      </c>
    </row>
    <row r="2081" spans="1:14" ht="20.100000000000001" customHeight="1">
      <c r="A2081" s="87">
        <f>IF(biasa1[[#This Row],[JUMLAH]]&gt;0,COUNT(A$3:$A2080)+1,"")</f>
        <v>2054</v>
      </c>
      <c r="B2081" s="88" t="s">
        <v>2038</v>
      </c>
      <c r="C2081" s="87">
        <f>IF(biasa1[[#This Row],[BARU]]="",biasa1[[#This Row],[JUMLAH AWAL]],biasa1[[#This Row],[BARU]])</f>
        <v>10</v>
      </c>
      <c r="D2081" s="87" t="s">
        <v>199</v>
      </c>
      <c r="E2081" s="87">
        <v>10</v>
      </c>
      <c r="F2081" s="87"/>
      <c r="G20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1" s="90"/>
      <c r="I20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1" s="91">
        <f>LOOKUP(ROW(K2081)-ROWS($K$1:$K$3),biasa1[NO])</f>
        <v>2078</v>
      </c>
      <c r="L2081" s="77" t="str">
        <f>LOOKUP(biasa2[[#This Row],[NO]],biasa1[NO],biasa1[NAMA])</f>
        <v>Stabillo PR 9002</v>
      </c>
      <c r="M2081" s="91">
        <f>LOOKUP(biasa2[[#This Row],[NO]],biasa1[NO],biasa1[JUMLAH])</f>
        <v>1</v>
      </c>
      <c r="N2081" s="91" t="str">
        <f>LOOKUP(biasa2[[#This Row],[NO]],biasa1[NO],biasa1[SATUAN])</f>
        <v>96 ls</v>
      </c>
    </row>
    <row r="2082" spans="1:14" ht="20.100000000000001" customHeight="1">
      <c r="A2082" s="87">
        <f>IF(biasa1[[#This Row],[JUMLAH]]&gt;0,COUNT(A$3:$A2081)+1,"")</f>
        <v>2055</v>
      </c>
      <c r="B2082" s="88" t="s">
        <v>2039</v>
      </c>
      <c r="C2082" s="87">
        <f>IF(biasa1[[#This Row],[BARU]]="",biasa1[[#This Row],[JUMLAH AWAL]],biasa1[[#This Row],[BARU]])</f>
        <v>8</v>
      </c>
      <c r="D2082" s="87" t="s">
        <v>2040</v>
      </c>
      <c r="E2082" s="87">
        <v>8</v>
      </c>
      <c r="F2082" s="87"/>
      <c r="G20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2" s="90"/>
      <c r="I20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2" s="91">
        <f>LOOKUP(ROW(K2082)-ROWS($K$1:$K$3),biasa1[NO])</f>
        <v>2079</v>
      </c>
      <c r="L2082" s="77" t="str">
        <f>LOOKUP(biasa2[[#This Row],[NO]],biasa1[NO],biasa1[NAMA])</f>
        <v>Stabillo TF JHP 789 jelly</v>
      </c>
      <c r="M2082" s="91">
        <f>LOOKUP(biasa2[[#This Row],[NO]],biasa1[NO],biasa1[JUMLAH])</f>
        <v>46</v>
      </c>
      <c r="N2082" s="91" t="str">
        <f>LOOKUP(biasa2[[#This Row],[NO]],biasa1[NO],biasa1[SATUAN])</f>
        <v>72 ls</v>
      </c>
    </row>
    <row r="2083" spans="1:14" ht="20.100000000000001" customHeight="1">
      <c r="A2083" s="87">
        <f>IF(biasa1[[#This Row],[JUMLAH]]&gt;0,COUNT(A$3:$A2082)+1,"")</f>
        <v>2056</v>
      </c>
      <c r="B2083" s="88" t="s">
        <v>2041</v>
      </c>
      <c r="C2083" s="87">
        <f>IF(biasa1[[#This Row],[BARU]]="",biasa1[[#This Row],[JUMLAH AWAL]],biasa1[[#This Row],[BARU]])</f>
        <v>15</v>
      </c>
      <c r="D2083" s="87" t="s">
        <v>673</v>
      </c>
      <c r="E2083" s="87">
        <v>15</v>
      </c>
      <c r="F2083" s="87"/>
      <c r="G20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3" s="90"/>
      <c r="I20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3" s="91">
        <f>LOOKUP(ROW(K2083)-ROWS($K$1:$K$3),biasa1[NO])</f>
        <v>2080</v>
      </c>
      <c r="L2083" s="77" t="str">
        <f>LOOKUP(biasa2[[#This Row],[NO]],biasa1[NO],biasa1[NAMA])</f>
        <v>Stabillo TF Mini 105(4)</v>
      </c>
      <c r="M2083" s="91">
        <f>LOOKUP(biasa2[[#This Row],[NO]],biasa1[NO],biasa1[JUMLAH])</f>
        <v>4</v>
      </c>
      <c r="N2083" s="91" t="str">
        <f>LOOKUP(biasa2[[#This Row],[NO]],biasa1[NO],biasa1[SATUAN])</f>
        <v>2 ls</v>
      </c>
    </row>
    <row r="2084" spans="1:14" ht="20.100000000000001" customHeight="1">
      <c r="A2084" s="87">
        <f>IF(biasa1[[#This Row],[JUMLAH]]&gt;0,COUNT(A$3:$A2083)+1,"")</f>
        <v>2057</v>
      </c>
      <c r="B2084" s="88" t="s">
        <v>2042</v>
      </c>
      <c r="C2084" s="87">
        <f>IF(biasa1[[#This Row],[BARU]]="",biasa1[[#This Row],[JUMLAH AWAL]],biasa1[[#This Row],[BARU]])</f>
        <v>9</v>
      </c>
      <c r="D2084" s="87" t="s">
        <v>76</v>
      </c>
      <c r="E2084" s="87">
        <v>9</v>
      </c>
      <c r="F2084" s="87"/>
      <c r="G20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4" s="90"/>
      <c r="I20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4" s="91">
        <f>LOOKUP(ROW(K2084)-ROWS($K$1:$K$3),biasa1[NO])</f>
        <v>2081</v>
      </c>
      <c r="L2084" s="77" t="str">
        <f>LOOKUP(biasa2[[#This Row],[NO]],biasa1[NO],biasa1[NAMA])</f>
        <v>Stabillo TG 610 (54)</v>
      </c>
      <c r="M2084" s="91">
        <f>LOOKUP(biasa2[[#This Row],[NO]],biasa1[NO],biasa1[JUMLAH])</f>
        <v>1</v>
      </c>
      <c r="N2084" s="91" t="str">
        <f>LOOKUP(biasa2[[#This Row],[NO]],biasa1[NO],biasa1[SATUAN])</f>
        <v>24 box</v>
      </c>
    </row>
    <row r="2085" spans="1:14" ht="20.100000000000001" customHeight="1">
      <c r="A2085" s="87">
        <f>IF(biasa1[[#This Row],[JUMLAH]]&gt;0,COUNT(A$3:$A2084)+1,"")</f>
        <v>2058</v>
      </c>
      <c r="B2085" s="88" t="s">
        <v>2043</v>
      </c>
      <c r="C2085" s="87">
        <f>IF(biasa1[[#This Row],[BARU]]="",biasa1[[#This Row],[JUMLAH AWAL]],biasa1[[#This Row],[BARU]])</f>
        <v>15</v>
      </c>
      <c r="D2085" s="87" t="s">
        <v>40</v>
      </c>
      <c r="E2085" s="87">
        <v>15</v>
      </c>
      <c r="F2085" s="87"/>
      <c r="G20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5" s="90"/>
      <c r="I20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5" s="91">
        <f>LOOKUP(ROW(K2085)-ROWS($K$1:$K$3),biasa1[NO])</f>
        <v>2082</v>
      </c>
      <c r="L2085" s="77" t="str">
        <f>LOOKUP(biasa2[[#This Row],[NO]],biasa1[NO],biasa1[NAMA])</f>
        <v>Stabillo TZ 8001</v>
      </c>
      <c r="M2085" s="91">
        <f>LOOKUP(biasa2[[#This Row],[NO]],biasa1[NO],biasa1[JUMLAH])</f>
        <v>1</v>
      </c>
      <c r="N2085" s="91" t="str">
        <f>LOOKUP(biasa2[[#This Row],[NO]],biasa1[NO],biasa1[SATUAN])</f>
        <v>144 ls</v>
      </c>
    </row>
    <row r="2086" spans="1:14" ht="20.100000000000001" customHeight="1">
      <c r="A2086" s="87">
        <f>IF(biasa1[[#This Row],[JUMLAH]]&gt;0,COUNT(A$3:$A2085)+1,"")</f>
        <v>2059</v>
      </c>
      <c r="B2086" s="88" t="s">
        <v>2044</v>
      </c>
      <c r="C2086" s="87">
        <f>IF(biasa1[[#This Row],[BARU]]="",biasa1[[#This Row],[JUMLAH AWAL]],biasa1[[#This Row],[BARU]])</f>
        <v>6</v>
      </c>
      <c r="D2086" s="87">
        <v>2000</v>
      </c>
      <c r="E2086" s="87">
        <v>6</v>
      </c>
      <c r="F2086" s="87"/>
      <c r="G20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6" s="90"/>
      <c r="I20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6" s="91">
        <f>LOOKUP(ROW(K2086)-ROWS($K$1:$K$3),biasa1[NO])</f>
        <v>2083</v>
      </c>
      <c r="L2086" s="77" t="str">
        <f>LOOKUP(biasa2[[#This Row],[NO]],biasa1[NO],biasa1[NAMA])</f>
        <v>Stabillo WT-7002 (@ 10pc) Executive</v>
      </c>
      <c r="M2086" s="91">
        <f>LOOKUP(biasa2[[#This Row],[NO]],biasa1[NO],biasa1[JUMLAH])</f>
        <v>9</v>
      </c>
      <c r="N2086" s="91" t="str">
        <f>LOOKUP(biasa2[[#This Row],[NO]],biasa1[NO],biasa1[SATUAN])</f>
        <v>96 box</v>
      </c>
    </row>
    <row r="2087" spans="1:14" ht="20.100000000000001" customHeight="1">
      <c r="A2087" s="87">
        <f>IF(biasa1[[#This Row],[JUMLAH]]&gt;0,COUNT(A$3:$A2086)+1,"")</f>
        <v>2060</v>
      </c>
      <c r="B2087" s="88" t="s">
        <v>2045</v>
      </c>
      <c r="C2087" s="87">
        <f>IF(biasa1[[#This Row],[BARU]]="",biasa1[[#This Row],[JUMLAH AWAL]],biasa1[[#This Row],[BARU]])</f>
        <v>7</v>
      </c>
      <c r="D2087" s="87" t="s">
        <v>3</v>
      </c>
      <c r="E2087" s="87">
        <v>7</v>
      </c>
      <c r="F2087" s="87"/>
      <c r="G20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7" s="90"/>
      <c r="I20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7" s="91">
        <f>LOOKUP(ROW(K2087)-ROWS($K$1:$K$3),biasa1[NO])</f>
        <v>2084</v>
      </c>
      <c r="L2087" s="77" t="str">
        <f>LOOKUP(biasa2[[#This Row],[NO]],biasa1[NO],biasa1[NAMA])</f>
        <v>Stabillo XDM MH 545 (48 pc)</v>
      </c>
      <c r="M2087" s="91">
        <f>LOOKUP(biasa2[[#This Row],[NO]],biasa1[NO],biasa1[JUMLAH])</f>
        <v>17</v>
      </c>
      <c r="N2087" s="91" t="str">
        <f>LOOKUP(biasa2[[#This Row],[NO]],biasa1[NO],biasa1[SATUAN])</f>
        <v>12 box</v>
      </c>
    </row>
    <row r="2088" spans="1:14" ht="20.100000000000001" customHeight="1">
      <c r="A2088" s="87">
        <f>IF(biasa1[[#This Row],[JUMLAH]]&gt;0,COUNT(A$3:$A2087)+1,"")</f>
        <v>2061</v>
      </c>
      <c r="B2088" s="88" t="s">
        <v>2046</v>
      </c>
      <c r="C2088" s="87">
        <f>IF(biasa1[[#This Row],[BARU]]="",biasa1[[#This Row],[JUMLAH AWAL]],biasa1[[#This Row],[BARU]])</f>
        <v>3</v>
      </c>
      <c r="D2088" s="87" t="s">
        <v>2047</v>
      </c>
      <c r="E2088" s="87">
        <v>3</v>
      </c>
      <c r="F2088" s="87"/>
      <c r="G20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8" s="90"/>
      <c r="I20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8" s="91">
        <f>LOOKUP(ROW(K2088)-ROWS($K$1:$K$3),biasa1[NO])</f>
        <v>2085</v>
      </c>
      <c r="L2088" s="77" t="str">
        <f>LOOKUP(biasa2[[#This Row],[NO]],biasa1[NO],biasa1[NAMA])</f>
        <v>Stabilo HL 510 (faktur)</v>
      </c>
      <c r="M2088" s="91">
        <f>LOOKUP(biasa2[[#This Row],[NO]],biasa1[NO],biasa1[JUMLAH])</f>
        <v>20</v>
      </c>
      <c r="N2088" s="91" t="str">
        <f>LOOKUP(biasa2[[#This Row],[NO]],biasa1[NO],biasa1[SATUAN])</f>
        <v>108 ls</v>
      </c>
    </row>
    <row r="2089" spans="1:14" ht="20.100000000000001" customHeight="1">
      <c r="A2089" s="87">
        <f>IF(biasa1[[#This Row],[JUMLAH]]&gt;0,COUNT(A$3:$A2088)+1,"")</f>
        <v>2062</v>
      </c>
      <c r="B2089" s="88" t="s">
        <v>2048</v>
      </c>
      <c r="C2089" s="87">
        <f>IF(biasa1[[#This Row],[BARU]]="",biasa1[[#This Row],[JUMLAH AWAL]],biasa1[[#This Row],[BARU]])</f>
        <v>11</v>
      </c>
      <c r="D2089" s="87" t="s">
        <v>550</v>
      </c>
      <c r="E2089" s="87">
        <v>11</v>
      </c>
      <c r="F2089" s="87"/>
      <c r="G20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9" s="90"/>
      <c r="I20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9" s="91">
        <f>LOOKUP(ROW(K2089)-ROWS($K$1:$K$3),biasa1[NO])</f>
        <v>2086</v>
      </c>
      <c r="L2089" s="77" t="str">
        <f>LOOKUP(biasa2[[#This Row],[NO]],biasa1[NO],biasa1[NAMA])</f>
        <v>Stamp Flash Pkc</v>
      </c>
      <c r="M2089" s="91">
        <f>LOOKUP(biasa2[[#This Row],[NO]],biasa1[NO],biasa1[JUMLAH])</f>
        <v>7</v>
      </c>
      <c r="N2089" s="91" t="str">
        <f>LOOKUP(biasa2[[#This Row],[NO]],biasa1[NO],biasa1[SATUAN])</f>
        <v>60 ls</v>
      </c>
    </row>
    <row r="2090" spans="1:14" ht="20.100000000000001" customHeight="1">
      <c r="A2090" s="87">
        <f>IF(biasa1[[#This Row],[JUMLAH]]&gt;0,COUNT(A$3:$A2089)+1,"")</f>
        <v>2063</v>
      </c>
      <c r="B2090" s="88" t="s">
        <v>2049</v>
      </c>
      <c r="C2090" s="87">
        <f>IF(biasa1[[#This Row],[BARU]]="",biasa1[[#This Row],[JUMLAH AWAL]],biasa1[[#This Row],[BARU]])</f>
        <v>3</v>
      </c>
      <c r="D2090" s="87" t="s">
        <v>3</v>
      </c>
      <c r="E2090" s="87">
        <v>3</v>
      </c>
      <c r="F2090" s="87"/>
      <c r="G20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0" s="90"/>
      <c r="I20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0" s="91">
        <f>LOOKUP(ROW(K2090)-ROWS($K$1:$K$3),biasa1[NO])</f>
        <v>2087</v>
      </c>
      <c r="L2090" s="77" t="str">
        <f>LOOKUP(biasa2[[#This Row],[NO]],biasa1[NO],biasa1[NAMA])</f>
        <v>Stamp Set 340-02</v>
      </c>
      <c r="M2090" s="91">
        <f>LOOKUP(biasa2[[#This Row],[NO]],biasa1[NO],biasa1[JUMLAH])</f>
        <v>1</v>
      </c>
      <c r="N2090" s="91" t="str">
        <f>LOOKUP(biasa2[[#This Row],[NO]],biasa1[NO],biasa1[SATUAN])</f>
        <v>60 ls</v>
      </c>
    </row>
    <row r="2091" spans="1:14" ht="20.100000000000001" customHeight="1">
      <c r="A2091" s="87">
        <f>IF(biasa1[[#This Row],[JUMLAH]]&gt;0,COUNT(A$3:$A2090)+1,"")</f>
        <v>2064</v>
      </c>
      <c r="B2091" s="88" t="s">
        <v>2050</v>
      </c>
      <c r="C2091" s="87">
        <f>IF(biasa1[[#This Row],[BARU]]="",biasa1[[#This Row],[JUMLAH AWAL]],biasa1[[#This Row],[BARU]])</f>
        <v>1</v>
      </c>
      <c r="D2091" s="87" t="s">
        <v>221</v>
      </c>
      <c r="E2091" s="87">
        <v>1</v>
      </c>
      <c r="F2091" s="87"/>
      <c r="G20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1" s="90"/>
      <c r="I20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1" s="91">
        <f>LOOKUP(ROW(K2091)-ROWS($K$1:$K$3),biasa1[NO])</f>
        <v>2088</v>
      </c>
      <c r="L2091" s="77" t="str">
        <f>LOOKUP(biasa2[[#This Row],[NO]],biasa1[NO],biasa1[NAMA])</f>
        <v>Stampad 1000 G</v>
      </c>
      <c r="M2091" s="91">
        <f>LOOKUP(biasa2[[#This Row],[NO]],biasa1[NO],biasa1[JUMLAH])</f>
        <v>1</v>
      </c>
      <c r="N2091" s="91" t="str">
        <f>LOOKUP(biasa2[[#This Row],[NO]],biasa1[NO],biasa1[SATUAN])</f>
        <v>320 pc</v>
      </c>
    </row>
    <row r="2092" spans="1:14" ht="20.100000000000001" customHeight="1">
      <c r="A2092" s="87">
        <f>IF(biasa1[[#This Row],[JUMLAH]]&gt;0,COUNT(A$3:$A2091)+1,"")</f>
        <v>2065</v>
      </c>
      <c r="B2092" s="88" t="s">
        <v>2051</v>
      </c>
      <c r="C2092" s="87">
        <f>IF(biasa1[[#This Row],[BARU]]="",biasa1[[#This Row],[JUMLAH AWAL]],biasa1[[#This Row],[BARU]])</f>
        <v>4</v>
      </c>
      <c r="D2092" s="87" t="s">
        <v>624</v>
      </c>
      <c r="E2092" s="87">
        <v>4</v>
      </c>
      <c r="F2092" s="87"/>
      <c r="G20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2" s="90"/>
      <c r="I20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2" s="91">
        <f>LOOKUP(ROW(K2092)-ROWS($K$1:$K$3),biasa1[NO])</f>
        <v>2089</v>
      </c>
      <c r="L2092" s="77" t="str">
        <f>LOOKUP(biasa2[[#This Row],[NO]],biasa1[NO],biasa1[NAMA])</f>
        <v>Stampad Deboz DB 03</v>
      </c>
      <c r="M2092" s="91">
        <f>LOOKUP(biasa2[[#This Row],[NO]],biasa1[NO],biasa1[JUMLAH])</f>
        <v>2</v>
      </c>
      <c r="N2092" s="91" t="str">
        <f>LOOKUP(biasa2[[#This Row],[NO]],biasa1[NO],biasa1[SATUAN])</f>
        <v>12 ls</v>
      </c>
    </row>
    <row r="2093" spans="1:14" ht="20.100000000000001" customHeight="1">
      <c r="A2093" s="87">
        <f>IF(biasa1[[#This Row],[JUMLAH]]&gt;0,COUNT(A$3:$A2092)+1,"")</f>
        <v>2066</v>
      </c>
      <c r="B2093" s="88" t="s">
        <v>2052</v>
      </c>
      <c r="C2093" s="87">
        <f>IF(biasa1[[#This Row],[BARU]]="",biasa1[[#This Row],[JUMLAH AWAL]],biasa1[[#This Row],[BARU]])</f>
        <v>5</v>
      </c>
      <c r="D2093" s="87" t="s">
        <v>33</v>
      </c>
      <c r="E2093" s="87">
        <v>5</v>
      </c>
      <c r="F2093" s="87"/>
      <c r="G20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3" s="90"/>
      <c r="I20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3" s="91">
        <f>LOOKUP(ROW(K2093)-ROWS($K$1:$K$3),biasa1[NO])</f>
        <v>2090</v>
      </c>
      <c r="L2093" s="77" t="str">
        <f>LOOKUP(biasa2[[#This Row],[NO]],biasa1[NO],biasa1[NAMA])</f>
        <v>Stampad Hero K</v>
      </c>
      <c r="M2093" s="91">
        <f>LOOKUP(biasa2[[#This Row],[NO]],biasa1[NO],biasa1[JUMLAH])</f>
        <v>1</v>
      </c>
      <c r="N2093" s="91" t="str">
        <f>LOOKUP(biasa2[[#This Row],[NO]],biasa1[NO],biasa1[SATUAN])</f>
        <v>24 ls</v>
      </c>
    </row>
    <row r="2094" spans="1:14" ht="20.100000000000001" customHeight="1">
      <c r="A2094" s="87">
        <f>IF(biasa1[[#This Row],[JUMLAH]]&gt;0,COUNT(A$3:$A2093)+1,"")</f>
        <v>2067</v>
      </c>
      <c r="B2094" s="88" t="s">
        <v>2053</v>
      </c>
      <c r="C2094" s="87">
        <f>IF(biasa1[[#This Row],[BARU]]="",biasa1[[#This Row],[JUMLAH AWAL]],biasa1[[#This Row],[BARU]])</f>
        <v>8</v>
      </c>
      <c r="D2094" s="87" t="s">
        <v>634</v>
      </c>
      <c r="E2094" s="87">
        <v>8</v>
      </c>
      <c r="F2094" s="87"/>
      <c r="G20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4" s="90"/>
      <c r="I20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4" s="91">
        <f>LOOKUP(ROW(K2094)-ROWS($K$1:$K$3),biasa1[NO])</f>
        <v>2091</v>
      </c>
      <c r="L2094" s="77" t="str">
        <f>LOOKUP(biasa2[[#This Row],[NO]],biasa1[NO],biasa1[NAMA])</f>
        <v>Stampad Hero no 2</v>
      </c>
      <c r="M2094" s="91">
        <f>LOOKUP(biasa2[[#This Row],[NO]],biasa1[NO],biasa1[JUMLAH])</f>
        <v>24</v>
      </c>
      <c r="N2094" s="91" t="str">
        <f>LOOKUP(biasa2[[#This Row],[NO]],biasa1[NO],biasa1[SATUAN])</f>
        <v>20 ls</v>
      </c>
    </row>
    <row r="2095" spans="1:14" ht="20.100000000000001" customHeight="1">
      <c r="A2095" s="87">
        <f>IF(biasa1[[#This Row],[JUMLAH]]&gt;0,COUNT(A$3:$A2094)+1,"")</f>
        <v>2068</v>
      </c>
      <c r="B2095" s="88" t="s">
        <v>2054</v>
      </c>
      <c r="C2095" s="87">
        <f>IF(biasa1[[#This Row],[BARU]]="",biasa1[[#This Row],[JUMLAH AWAL]],biasa1[[#This Row],[BARU]])</f>
        <v>3</v>
      </c>
      <c r="D2095" s="87" t="s">
        <v>192</v>
      </c>
      <c r="E2095" s="87">
        <v>3</v>
      </c>
      <c r="F2095" s="87"/>
      <c r="G20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5" s="90"/>
      <c r="I20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5" s="91">
        <f>LOOKUP(ROW(K2095)-ROWS($K$1:$K$3),biasa1[NO])</f>
        <v>2092</v>
      </c>
      <c r="L2095" s="77" t="str">
        <f>LOOKUP(biasa2[[#This Row],[NO]],biasa1[NO],biasa1[NAMA])</f>
        <v>Stampad KS DB HD 2</v>
      </c>
      <c r="M2095" s="91">
        <f>LOOKUP(biasa2[[#This Row],[NO]],biasa1[NO],biasa1[JUMLAH])</f>
        <v>2</v>
      </c>
      <c r="N2095" s="91" t="str">
        <f>LOOKUP(biasa2[[#This Row],[NO]],biasa1[NO],biasa1[SATUAN])</f>
        <v>12 ls</v>
      </c>
    </row>
    <row r="2096" spans="1:14" ht="20.100000000000001" customHeight="1">
      <c r="A2096" s="87">
        <f>IF(biasa1[[#This Row],[JUMLAH]]&gt;0,COUNT(A$3:$A2095)+1,"")</f>
        <v>2069</v>
      </c>
      <c r="B2096" s="93" t="s">
        <v>2786</v>
      </c>
      <c r="C2096" s="94">
        <f>IF(biasa1[[#This Row],[BARU]]="",biasa1[[#This Row],[JUMLAH AWAL]],biasa1[[#This Row],[BARU]])</f>
        <v>3</v>
      </c>
      <c r="D2096" s="94" t="s">
        <v>2823</v>
      </c>
      <c r="E2096" s="94">
        <v>3</v>
      </c>
      <c r="F2096" s="87"/>
      <c r="G20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6" s="90"/>
      <c r="I20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6" s="91">
        <f>LOOKUP(ROW(K2096)-ROWS($K$1:$K$3),biasa1[NO])</f>
        <v>2093</v>
      </c>
      <c r="L2096" s="77" t="str">
        <f>LOOKUP(biasa2[[#This Row],[NO]],biasa1[NO],biasa1[NAMA])</f>
        <v>Stampal Fancy 25090</v>
      </c>
      <c r="M2096" s="91">
        <f>LOOKUP(biasa2[[#This Row],[NO]],biasa1[NO],biasa1[JUMLAH])</f>
        <v>1</v>
      </c>
      <c r="N2096" s="91" t="str">
        <f>LOOKUP(biasa2[[#This Row],[NO]],biasa1[NO],biasa1[SATUAN])</f>
        <v>20 box</v>
      </c>
    </row>
    <row r="2097" spans="1:14" ht="20.100000000000001" customHeight="1">
      <c r="A2097" s="87">
        <f>IF(biasa1[[#This Row],[JUMLAH]]&gt;0,COUNT(A$3:$A2096)+1,"")</f>
        <v>2070</v>
      </c>
      <c r="B2097" s="88" t="s">
        <v>2055</v>
      </c>
      <c r="C2097" s="87">
        <f>IF(biasa1[[#This Row],[BARU]]="",biasa1[[#This Row],[JUMLAH AWAL]],biasa1[[#This Row],[BARU]])</f>
        <v>70</v>
      </c>
      <c r="D2097" s="87" t="s">
        <v>114</v>
      </c>
      <c r="E2097" s="87">
        <v>70</v>
      </c>
      <c r="F2097" s="87"/>
      <c r="G20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7" s="90"/>
      <c r="I20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7" s="91">
        <f>LOOKUP(ROW(K2097)-ROWS($K$1:$K$3),biasa1[NO])</f>
        <v>2094</v>
      </c>
      <c r="L2097" s="77" t="str">
        <f>LOOKUP(biasa2[[#This Row],[NO]],biasa1[NO],biasa1[NAMA])</f>
        <v>Standart Bk V Tech no 7</v>
      </c>
      <c r="M2097" s="91">
        <f>LOOKUP(biasa2[[#This Row],[NO]],biasa1[NO],biasa1[JUMLAH])</f>
        <v>84</v>
      </c>
      <c r="N2097" s="91" t="str">
        <f>LOOKUP(biasa2[[#This Row],[NO]],biasa1[NO],biasa1[SATUAN])</f>
        <v>60 pc</v>
      </c>
    </row>
    <row r="2098" spans="1:14" ht="20.100000000000001" customHeight="1">
      <c r="A2098" s="87">
        <f>IF(biasa1[[#This Row],[JUMLAH]]&gt;0,COUNT(A$3:$A2097)+1,"")</f>
        <v>2071</v>
      </c>
      <c r="B2098" s="88" t="s">
        <v>2056</v>
      </c>
      <c r="C2098" s="87">
        <f>IF(biasa1[[#This Row],[BARU]]="",biasa1[[#This Row],[JUMLAH AWAL]],biasa1[[#This Row],[BARU]])</f>
        <v>21</v>
      </c>
      <c r="D2098" s="87" t="s">
        <v>114</v>
      </c>
      <c r="E2098" s="87">
        <v>21</v>
      </c>
      <c r="F2098" s="87"/>
      <c r="G20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8" s="90"/>
      <c r="I20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8" s="91">
        <f>LOOKUP(ROW(K2098)-ROWS($K$1:$K$3),biasa1[NO])</f>
        <v>2095</v>
      </c>
      <c r="L2098" s="77" t="str">
        <f>LOOKUP(biasa2[[#This Row],[NO]],biasa1[NO],biasa1[NAMA])</f>
        <v>Stapler 414 Yuan Chong 414 Faktur (3), biasa (6)</v>
      </c>
      <c r="M2098" s="91">
        <f>LOOKUP(biasa2[[#This Row],[NO]],biasa1[NO],biasa1[JUMLAH])</f>
        <v>9</v>
      </c>
      <c r="N2098" s="91" t="str">
        <f>LOOKUP(biasa2[[#This Row],[NO]],biasa1[NO],biasa1[SATUAN])</f>
        <v>5 ls</v>
      </c>
    </row>
    <row r="2099" spans="1:14" ht="20.100000000000001" customHeight="1">
      <c r="A2099" s="87">
        <f>IF(biasa1[[#This Row],[JUMLAH]]&gt;0,COUNT(A$3:$A2098)+1,"")</f>
        <v>2072</v>
      </c>
      <c r="B2099" s="88" t="s">
        <v>2057</v>
      </c>
      <c r="C2099" s="87">
        <f>IF(biasa1[[#This Row],[BARU]]="",biasa1[[#This Row],[JUMLAH AWAL]],biasa1[[#This Row],[BARU]])</f>
        <v>1</v>
      </c>
      <c r="D2099" s="87" t="s">
        <v>2058</v>
      </c>
      <c r="E2099" s="87">
        <v>1</v>
      </c>
      <c r="F2099" s="87"/>
      <c r="G20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9" s="90"/>
      <c r="I20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9" s="91">
        <f>LOOKUP(ROW(K2099)-ROWS($K$1:$K$3),biasa1[NO])</f>
        <v>2096</v>
      </c>
      <c r="L2099" s="77" t="str">
        <f>LOOKUP(biasa2[[#This Row],[NO]],biasa1[NO],biasa1[NAMA])</f>
        <v>Stapler Achuna 110</v>
      </c>
      <c r="M2099" s="91">
        <f>LOOKUP(biasa2[[#This Row],[NO]],biasa1[NO],biasa1[JUMLAH])</f>
        <v>4</v>
      </c>
      <c r="N2099" s="91" t="str">
        <f>LOOKUP(biasa2[[#This Row],[NO]],biasa1[NO],biasa1[SATUAN])</f>
        <v>48 ls</v>
      </c>
    </row>
    <row r="2100" spans="1:14" ht="20.100000000000001" customHeight="1">
      <c r="A2100" s="87">
        <f>IF(biasa1[[#This Row],[JUMLAH]]&gt;0,COUNT(A$3:$A2099)+1,"")</f>
        <v>2073</v>
      </c>
      <c r="B2100" s="88" t="s">
        <v>2059</v>
      </c>
      <c r="C2100" s="87">
        <f>IF(biasa1[[#This Row],[BARU]]="",biasa1[[#This Row],[JUMLAH AWAL]],biasa1[[#This Row],[BARU]])</f>
        <v>1</v>
      </c>
      <c r="D2100" s="87" t="s">
        <v>114</v>
      </c>
      <c r="E2100" s="87">
        <v>1</v>
      </c>
      <c r="F2100" s="87"/>
      <c r="G21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0" s="90"/>
      <c r="I21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0" s="91">
        <f>LOOKUP(ROW(K2100)-ROWS($K$1:$K$3),biasa1[NO])</f>
        <v>2097</v>
      </c>
      <c r="L2100" s="77" t="str">
        <f>LOOKUP(biasa2[[#This Row],[NO]],biasa1[NO],biasa1[NAMA])</f>
        <v>Stapler HD 10 (STHD 10)</v>
      </c>
      <c r="M2100" s="91">
        <f>LOOKUP(biasa2[[#This Row],[NO]],biasa1[NO],biasa1[JUMLAH])</f>
        <v>4</v>
      </c>
      <c r="N2100" s="91" t="str">
        <f>LOOKUP(biasa2[[#This Row],[NO]],biasa1[NO],biasa1[SATUAN])</f>
        <v>25 ls</v>
      </c>
    </row>
    <row r="2101" spans="1:14" ht="20.100000000000001" customHeight="1">
      <c r="A2101" s="87">
        <f>IF(biasa1[[#This Row],[JUMLAH]]&gt;0,COUNT(A$3:$A2100)+1,"")</f>
        <v>2074</v>
      </c>
      <c r="B2101" s="88" t="s">
        <v>2060</v>
      </c>
      <c r="C2101" s="87">
        <f>IF(biasa1[[#This Row],[BARU]]="",biasa1[[#This Row],[JUMLAH AWAL]],biasa1[[#This Row],[BARU]])</f>
        <v>15</v>
      </c>
      <c r="D2101" s="87" t="s">
        <v>114</v>
      </c>
      <c r="E2101" s="87">
        <v>15</v>
      </c>
      <c r="F2101" s="87"/>
      <c r="G21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1" s="90"/>
      <c r="I21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1" s="91">
        <f>LOOKUP(ROW(K2101)-ROWS($K$1:$K$3),biasa1[NO])</f>
        <v>2098</v>
      </c>
      <c r="L2101" s="77" t="str">
        <f>LOOKUP(biasa2[[#This Row],[NO]],biasa1[NO],biasa1[NAMA])</f>
        <v>Stapler max HD 10</v>
      </c>
      <c r="M2101" s="91">
        <f>LOOKUP(biasa2[[#This Row],[NO]],biasa1[NO],biasa1[JUMLAH])</f>
        <v>2</v>
      </c>
      <c r="N2101" s="91" t="str">
        <f>LOOKUP(biasa2[[#This Row],[NO]],biasa1[NO],biasa1[SATUAN])</f>
        <v>25 ls</v>
      </c>
    </row>
    <row r="2102" spans="1:14" ht="20.100000000000001" customHeight="1">
      <c r="A2102" s="87">
        <f>IF(biasa1[[#This Row],[JUMLAH]]&gt;0,COUNT(A$3:$A2101)+1,"")</f>
        <v>2075</v>
      </c>
      <c r="B2102" s="88" t="s">
        <v>2061</v>
      </c>
      <c r="C2102" s="87">
        <f>IF(biasa1[[#This Row],[BARU]]="",biasa1[[#This Row],[JUMLAH AWAL]],biasa1[[#This Row],[BARU]])</f>
        <v>1</v>
      </c>
      <c r="D2102" s="87" t="s">
        <v>11</v>
      </c>
      <c r="E2102" s="87">
        <v>1</v>
      </c>
      <c r="F2102" s="87"/>
      <c r="G21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2" s="90"/>
      <c r="I21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2" s="91">
        <f>LOOKUP(ROW(K2102)-ROWS($K$1:$K$3),biasa1[NO])</f>
        <v>2099</v>
      </c>
      <c r="L2102" s="77" t="str">
        <f>LOOKUP(biasa2[[#This Row],[NO]],biasa1[NO],biasa1[NAMA])</f>
        <v>Stapler Rapid Soon</v>
      </c>
      <c r="M2102" s="91">
        <f>LOOKUP(biasa2[[#This Row],[NO]],biasa1[NO],biasa1[JUMLAH])</f>
        <v>1</v>
      </c>
      <c r="N2102" s="91" t="str">
        <f>LOOKUP(biasa2[[#This Row],[NO]],biasa1[NO],biasa1[SATUAN])</f>
        <v>20 pc</v>
      </c>
    </row>
    <row r="2103" spans="1:14" ht="20.100000000000001" customHeight="1">
      <c r="A2103" s="87">
        <f>IF(biasa1[[#This Row],[JUMLAH]]&gt;0,COUNT(A$3:$A2102)+1,"")</f>
        <v>2076</v>
      </c>
      <c r="B2103" s="88" t="s">
        <v>2787</v>
      </c>
      <c r="C2103" s="87">
        <f>IF(biasa1[[#This Row],[BARU]]="",biasa1[[#This Row],[JUMLAH AWAL]],biasa1[[#This Row],[BARU]])</f>
        <v>5</v>
      </c>
      <c r="D2103" s="87" t="s">
        <v>38</v>
      </c>
      <c r="E2103" s="87">
        <v>5</v>
      </c>
      <c r="F2103" s="87"/>
      <c r="G21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3" s="90"/>
      <c r="I21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3" s="91">
        <f>LOOKUP(ROW(K2103)-ROWS($K$1:$K$3),biasa1[NO])</f>
        <v>2100</v>
      </c>
      <c r="L2103" s="77" t="str">
        <f>LOOKUP(biasa2[[#This Row],[NO]],biasa1[NO],biasa1[NAMA])</f>
        <v>Stapler V Tech HD 10NR</v>
      </c>
      <c r="M2103" s="91">
        <f>LOOKUP(biasa2[[#This Row],[NO]],biasa1[NO],biasa1[JUMLAH])</f>
        <v>1</v>
      </c>
      <c r="N2103" s="91" t="str">
        <f>LOOKUP(biasa2[[#This Row],[NO]],biasa1[NO],biasa1[SATUAN])</f>
        <v>360 pc</v>
      </c>
    </row>
    <row r="2104" spans="1:14" ht="20.100000000000001" customHeight="1">
      <c r="A2104" s="87">
        <f>IF(biasa1[[#This Row],[JUMLAH]]&gt;0,COUNT(A$3:$A2103)+1,"")</f>
        <v>2077</v>
      </c>
      <c r="B2104" s="88" t="s">
        <v>2062</v>
      </c>
      <c r="C2104" s="87">
        <f>IF(biasa1[[#This Row],[BARU]]="",biasa1[[#This Row],[JUMLAH AWAL]],biasa1[[#This Row],[BARU]])</f>
        <v>26</v>
      </c>
      <c r="D2104" s="87" t="s">
        <v>101</v>
      </c>
      <c r="E2104" s="87">
        <v>26</v>
      </c>
      <c r="F2104" s="87"/>
      <c r="G21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4" s="90"/>
      <c r="I21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4" s="91">
        <f>LOOKUP(ROW(K2104)-ROWS($K$1:$K$3),biasa1[NO])</f>
        <v>2101</v>
      </c>
      <c r="L2104" s="77" t="str">
        <f>LOOKUP(biasa2[[#This Row],[NO]],biasa1[NO],biasa1[NAMA])</f>
        <v>Stapler V Tech HD 45L</v>
      </c>
      <c r="M2104" s="91">
        <f>LOOKUP(biasa2[[#This Row],[NO]],biasa1[NO],biasa1[JUMLAH])</f>
        <v>2</v>
      </c>
      <c r="N2104" s="91" t="str">
        <f>LOOKUP(biasa2[[#This Row],[NO]],biasa1[NO],biasa1[SATUAN])</f>
        <v>40 pc</v>
      </c>
    </row>
    <row r="2105" spans="1:14" ht="20.100000000000001" customHeight="1">
      <c r="A2105" s="87">
        <f>IF(biasa1[[#This Row],[JUMLAH]]&gt;0,COUNT(A$3:$A2104)+1,"")</f>
        <v>2078</v>
      </c>
      <c r="B2105" s="88" t="s">
        <v>2063</v>
      </c>
      <c r="C2105" s="87">
        <f>IF(biasa1[[#This Row],[BARU]]="",biasa1[[#This Row],[JUMLAH AWAL]],biasa1[[#This Row],[BARU]])</f>
        <v>1</v>
      </c>
      <c r="D2105" s="87" t="s">
        <v>36</v>
      </c>
      <c r="E2105" s="87">
        <v>1</v>
      </c>
      <c r="F2105" s="87"/>
      <c r="G21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5" s="90"/>
      <c r="I21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5" s="91">
        <f>LOOKUP(ROW(K2105)-ROWS($K$1:$K$3),biasa1[NO])</f>
        <v>2102</v>
      </c>
      <c r="L2105" s="77" t="str">
        <f>LOOKUP(biasa2[[#This Row],[NO]],biasa1[NO],biasa1[NAMA])</f>
        <v>Stapler V Tech HDZ 10M</v>
      </c>
      <c r="M2105" s="91">
        <f>LOOKUP(biasa2[[#This Row],[NO]],biasa1[NO],biasa1[JUMLAH])</f>
        <v>4</v>
      </c>
      <c r="N2105" s="91" t="str">
        <f>LOOKUP(biasa2[[#This Row],[NO]],biasa1[NO],biasa1[SATUAN])</f>
        <v>720 pc</v>
      </c>
    </row>
    <row r="2106" spans="1:14" ht="20.100000000000001" customHeight="1">
      <c r="A2106" s="87">
        <f>IF(biasa1[[#This Row],[JUMLAH]]&gt;0,COUNT(A$3:$A2105)+1,"")</f>
        <v>2079</v>
      </c>
      <c r="B2106" s="88" t="s">
        <v>2064</v>
      </c>
      <c r="C2106" s="87">
        <f>IF(biasa1[[#This Row],[BARU]]="",biasa1[[#This Row],[JUMLAH AWAL]],biasa1[[#This Row],[BARU]])</f>
        <v>46</v>
      </c>
      <c r="D2106" s="87" t="s">
        <v>221</v>
      </c>
      <c r="E2106" s="87">
        <v>46</v>
      </c>
      <c r="F2106" s="87"/>
      <c r="G21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6" s="90"/>
      <c r="I21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6" s="91">
        <f>LOOKUP(ROW(K2106)-ROWS($K$1:$K$3),biasa1[NO])</f>
        <v>2103</v>
      </c>
      <c r="L2106" s="77" t="str">
        <f>LOOKUP(biasa2[[#This Row],[NO]],biasa1[NO],biasa1[NAMA])</f>
        <v>Stapler V Tech MOD-10</v>
      </c>
      <c r="M2106" s="91">
        <f>LOOKUP(biasa2[[#This Row],[NO]],biasa1[NO],biasa1[JUMLAH])</f>
        <v>7</v>
      </c>
      <c r="N2106" s="91" t="str">
        <f>LOOKUP(biasa2[[#This Row],[NO]],biasa1[NO],biasa1[SATUAN])</f>
        <v>360 pc</v>
      </c>
    </row>
    <row r="2107" spans="1:14" ht="20.100000000000001" customHeight="1">
      <c r="A2107" s="87">
        <f>IF(biasa1[[#This Row],[JUMLAH]]&gt;0,COUNT(A$3:$A2106)+1,"")</f>
        <v>2080</v>
      </c>
      <c r="B2107" s="88" t="s">
        <v>2065</v>
      </c>
      <c r="C2107" s="87">
        <f>IF(biasa1[[#This Row],[BARU]]="",biasa1[[#This Row],[JUMLAH AWAL]],biasa1[[#This Row],[BARU]])</f>
        <v>4</v>
      </c>
      <c r="D2107" s="87" t="s">
        <v>2066</v>
      </c>
      <c r="E2107" s="87">
        <v>4</v>
      </c>
      <c r="F2107" s="87"/>
      <c r="G21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7" s="90"/>
      <c r="I21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7" s="91">
        <f>LOOKUP(ROW(K2107)-ROWS($K$1:$K$3),biasa1[NO])</f>
        <v>2104</v>
      </c>
      <c r="L2107" s="77" t="str">
        <f>LOOKUP(biasa2[[#This Row],[NO]],biasa1[NO],biasa1[NAMA])</f>
        <v>Stapler V Tech MOD-10M</v>
      </c>
      <c r="M2107" s="91">
        <f>LOOKUP(biasa2[[#This Row],[NO]],biasa1[NO],biasa1[JUMLAH])</f>
        <v>3</v>
      </c>
      <c r="N2107" s="91" t="str">
        <f>LOOKUP(biasa2[[#This Row],[NO]],biasa1[NO],biasa1[SATUAN])</f>
        <v>720 pc</v>
      </c>
    </row>
    <row r="2108" spans="1:14" ht="20.100000000000001" customHeight="1">
      <c r="A2108" s="87">
        <f>IF(biasa1[[#This Row],[JUMLAH]]&gt;0,COUNT(A$3:$A2107)+1,"")</f>
        <v>2081</v>
      </c>
      <c r="B2108" s="93" t="s">
        <v>2788</v>
      </c>
      <c r="C2108" s="94">
        <f>IF(biasa1[[#This Row],[BARU]]="",biasa1[[#This Row],[JUMLAH AWAL]],biasa1[[#This Row],[BARU]])</f>
        <v>1</v>
      </c>
      <c r="D2108" s="94" t="s">
        <v>156</v>
      </c>
      <c r="E2108" s="94">
        <v>1</v>
      </c>
      <c r="F2108" s="87"/>
      <c r="G21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8" s="90"/>
      <c r="I21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8" s="91">
        <f>LOOKUP(ROW(K2108)-ROWS($K$1:$K$3),biasa1[NO])</f>
        <v>2105</v>
      </c>
      <c r="L2108" s="77" t="str">
        <f>LOOKUP(biasa2[[#This Row],[NO]],biasa1[NO],biasa1[NAMA])</f>
        <v>Stapler V Tech MOD-45M</v>
      </c>
      <c r="M2108" s="91">
        <f>LOOKUP(biasa2[[#This Row],[NO]],biasa1[NO],biasa1[JUMLAH])</f>
        <v>6</v>
      </c>
      <c r="N2108" s="91" t="str">
        <f>LOOKUP(biasa2[[#This Row],[NO]],biasa1[NO],biasa1[SATUAN])</f>
        <v>480 pc</v>
      </c>
    </row>
    <row r="2109" spans="1:14" ht="20.100000000000001" customHeight="1">
      <c r="A2109" s="87">
        <f>IF(biasa1[[#This Row],[JUMLAH]]&gt;0,COUNT(A$3:$A2108)+1,"")</f>
        <v>2082</v>
      </c>
      <c r="B2109" s="93" t="s">
        <v>2789</v>
      </c>
      <c r="C2109" s="94">
        <f>IF(biasa1[[#This Row],[BARU]]="",biasa1[[#This Row],[JUMLAH AWAL]],biasa1[[#This Row],[BARU]])</f>
        <v>1</v>
      </c>
      <c r="D2109" s="94" t="s">
        <v>114</v>
      </c>
      <c r="E2109" s="94">
        <v>1</v>
      </c>
      <c r="F2109" s="87"/>
      <c r="G21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9" s="90"/>
      <c r="I21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9" s="91">
        <f>LOOKUP(ROW(K2109)-ROWS($K$1:$K$3),biasa1[NO])</f>
        <v>2106</v>
      </c>
      <c r="L2109" s="77" t="str">
        <f>LOOKUP(biasa2[[#This Row],[NO]],biasa1[NO],biasa1[NAMA])</f>
        <v>Stapler V Tech NR 10</v>
      </c>
      <c r="M2109" s="91">
        <f>LOOKUP(biasa2[[#This Row],[NO]],biasa1[NO],biasa1[JUMLAH])</f>
        <v>9</v>
      </c>
      <c r="N2109" s="91" t="str">
        <f>LOOKUP(biasa2[[#This Row],[NO]],biasa1[NO],biasa1[SATUAN])</f>
        <v>360 pc</v>
      </c>
    </row>
    <row r="2110" spans="1:14" ht="20.100000000000001" customHeight="1">
      <c r="A2110" s="87">
        <f>IF(biasa1[[#This Row],[JUMLAH]]&gt;0,COUNT(A$3:$A2109)+1,"")</f>
        <v>2083</v>
      </c>
      <c r="B2110" s="88" t="s">
        <v>2067</v>
      </c>
      <c r="C2110" s="87">
        <f>IF(biasa1[[#This Row],[BARU]]="",biasa1[[#This Row],[JUMLAH AWAL]],biasa1[[#This Row],[BARU]])</f>
        <v>9</v>
      </c>
      <c r="D2110" s="87" t="s">
        <v>120</v>
      </c>
      <c r="E2110" s="87">
        <v>9</v>
      </c>
      <c r="F2110" s="87"/>
      <c r="G21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0" s="90"/>
      <c r="I21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0" s="91">
        <f>LOOKUP(ROW(K2110)-ROWS($K$1:$K$3),biasa1[NO])</f>
        <v>2107</v>
      </c>
      <c r="L2110" s="77" t="str">
        <f>LOOKUP(biasa2[[#This Row],[NO]],biasa1[NO],biasa1[NAMA])</f>
        <v>Stapler V Tech Standy 10</v>
      </c>
      <c r="M2110" s="91">
        <f>LOOKUP(biasa2[[#This Row],[NO]],biasa1[NO],biasa1[JUMLAH])</f>
        <v>1</v>
      </c>
      <c r="N2110" s="91" t="str">
        <f>LOOKUP(biasa2[[#This Row],[NO]],biasa1[NO],biasa1[SATUAN])</f>
        <v>240 pc</v>
      </c>
    </row>
    <row r="2111" spans="1:14" ht="20.100000000000001" customHeight="1">
      <c r="A2111" s="87">
        <f>IF(biasa1[[#This Row],[JUMLAH]]&gt;0,COUNT(A$3:$A2110)+1,"")</f>
        <v>2084</v>
      </c>
      <c r="B2111" s="88" t="s">
        <v>2068</v>
      </c>
      <c r="C2111" s="87">
        <f>IF(biasa1[[#This Row],[BARU]]="",biasa1[[#This Row],[JUMLAH AWAL]],biasa1[[#This Row],[BARU]])</f>
        <v>17</v>
      </c>
      <c r="D2111" s="87" t="s">
        <v>984</v>
      </c>
      <c r="E2111" s="87">
        <v>17</v>
      </c>
      <c r="F2111" s="87"/>
      <c r="G21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1" s="90"/>
      <c r="I21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1" s="91">
        <f>LOOKUP(ROW(K2111)-ROWS($K$1:$K$3),biasa1[NO])</f>
        <v>2108</v>
      </c>
      <c r="L2111" s="77" t="str">
        <f>LOOKUP(biasa2[[#This Row],[NO]],biasa1[NO],biasa1[NAMA])</f>
        <v>Stationery Box Fy 03 Hp</v>
      </c>
      <c r="M2111" s="91">
        <f>LOOKUP(biasa2[[#This Row],[NO]],biasa1[NO],biasa1[JUMLAH])</f>
        <v>1</v>
      </c>
      <c r="N2111" s="91" t="str">
        <f>LOOKUP(biasa2[[#This Row],[NO]],biasa1[NO],biasa1[SATUAN])</f>
        <v>16 ls</v>
      </c>
    </row>
    <row r="2112" spans="1:14" ht="20.100000000000001" customHeight="1">
      <c r="A2112" s="87">
        <f>IF(biasa1[[#This Row],[JUMLAH]]&gt;0,COUNT(A$3:$A2111)+1,"")</f>
        <v>2085</v>
      </c>
      <c r="B2112" s="88" t="s">
        <v>2069</v>
      </c>
      <c r="C2112" s="87">
        <f>IF(biasa1[[#This Row],[BARU]]="",biasa1[[#This Row],[JUMLAH AWAL]],biasa1[[#This Row],[BARU]])</f>
        <v>20</v>
      </c>
      <c r="D2112" s="87" t="s">
        <v>415</v>
      </c>
      <c r="E2112" s="87">
        <v>20</v>
      </c>
      <c r="F2112" s="87"/>
      <c r="G21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2" s="90"/>
      <c r="I21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2" s="91">
        <f>LOOKUP(ROW(K2112)-ROWS($K$1:$K$3),biasa1[NO])</f>
        <v>2109</v>
      </c>
      <c r="L2112" s="77" t="str">
        <f>LOOKUP(biasa2[[#This Row],[NO]],biasa1[NO],biasa1[NAMA])</f>
        <v>Stempel SK 1602</v>
      </c>
      <c r="M2112" s="91">
        <f>LOOKUP(biasa2[[#This Row],[NO]],biasa1[NO],biasa1[JUMLAH])</f>
        <v>8</v>
      </c>
      <c r="N2112" s="91" t="str">
        <f>LOOKUP(biasa2[[#This Row],[NO]],biasa1[NO],biasa1[SATUAN])</f>
        <v>432 pc</v>
      </c>
    </row>
    <row r="2113" spans="1:14" ht="20.100000000000001" customHeight="1">
      <c r="A2113" s="87">
        <f>IF(biasa1[[#This Row],[JUMLAH]]&gt;0,COUNT(A$3:$A2112)+1,"")</f>
        <v>2086</v>
      </c>
      <c r="B2113" s="88" t="s">
        <v>2070</v>
      </c>
      <c r="C2113" s="87">
        <f>IF(biasa1[[#This Row],[BARU]]="",biasa1[[#This Row],[JUMLAH AWAL]],biasa1[[#This Row],[BARU]])</f>
        <v>7</v>
      </c>
      <c r="D2113" s="87" t="s">
        <v>40</v>
      </c>
      <c r="E2113" s="87">
        <v>7</v>
      </c>
      <c r="F2113" s="87"/>
      <c r="G21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3" s="90"/>
      <c r="I21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3" s="91">
        <f>LOOKUP(ROW(K2113)-ROWS($K$1:$K$3),biasa1[NO])</f>
        <v>2110</v>
      </c>
      <c r="L2113" s="77" t="str">
        <f>LOOKUP(biasa2[[#This Row],[NO]],biasa1[NO],biasa1[NAMA])</f>
        <v>Stempel SK 849K</v>
      </c>
      <c r="M2113" s="91">
        <f>LOOKUP(biasa2[[#This Row],[NO]],biasa1[NO],biasa1[JUMLAH])</f>
        <v>8</v>
      </c>
      <c r="N2113" s="91" t="str">
        <f>LOOKUP(biasa2[[#This Row],[NO]],biasa1[NO],biasa1[SATUAN])</f>
        <v>360 pc</v>
      </c>
    </row>
    <row r="2114" spans="1:14" ht="20.100000000000001" customHeight="1">
      <c r="A2114" s="87">
        <f>IF(biasa1[[#This Row],[JUMLAH]]&gt;0,COUNT(A$3:$A2113)+1,"")</f>
        <v>2087</v>
      </c>
      <c r="B2114" s="88" t="s">
        <v>2071</v>
      </c>
      <c r="C2114" s="87">
        <f>IF(biasa1[[#This Row],[BARU]]="",biasa1[[#This Row],[JUMLAH AWAL]],biasa1[[#This Row],[BARU]])</f>
        <v>1</v>
      </c>
      <c r="D2114" s="87" t="s">
        <v>40</v>
      </c>
      <c r="E2114" s="87">
        <v>1</v>
      </c>
      <c r="F2114" s="87"/>
      <c r="G21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4" s="90"/>
      <c r="I21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4" s="91">
        <f>LOOKUP(ROW(K2114)-ROWS($K$1:$K$3),biasa1[NO])</f>
        <v>2111</v>
      </c>
      <c r="L2114" s="77" t="str">
        <f>LOOKUP(biasa2[[#This Row],[NO]],biasa1[NO],biasa1[NAMA])</f>
        <v>Stick note 654 4C</v>
      </c>
      <c r="M2114" s="91">
        <f>LOOKUP(biasa2[[#This Row],[NO]],biasa1[NO],biasa1[JUMLAH])</f>
        <v>7</v>
      </c>
      <c r="N2114" s="91" t="str">
        <f>LOOKUP(biasa2[[#This Row],[NO]],biasa1[NO],biasa1[SATUAN])</f>
        <v>600 pc</v>
      </c>
    </row>
    <row r="2115" spans="1:14" ht="20.100000000000001" customHeight="1">
      <c r="A2115" s="87">
        <f>IF(biasa1[[#This Row],[JUMLAH]]&gt;0,COUNT(A$3:$A2114)+1,"")</f>
        <v>2088</v>
      </c>
      <c r="B2115" s="88" t="s">
        <v>2072</v>
      </c>
      <c r="C2115" s="87">
        <f>IF(biasa1[[#This Row],[BARU]]="",biasa1[[#This Row],[JUMLAH AWAL]],biasa1[[#This Row],[BARU]])</f>
        <v>1</v>
      </c>
      <c r="D2115" s="87" t="s">
        <v>379</v>
      </c>
      <c r="E2115" s="87">
        <v>1</v>
      </c>
      <c r="F2115" s="87"/>
      <c r="G21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5" s="90"/>
      <c r="I21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5" s="91">
        <f>LOOKUP(ROW(K2115)-ROWS($K$1:$K$3),biasa1[NO])</f>
        <v>2112</v>
      </c>
      <c r="L2115" s="77" t="str">
        <f>LOOKUP(biasa2[[#This Row],[NO]],biasa1[NO],biasa1[NAMA])</f>
        <v>Stick note BTS 336</v>
      </c>
      <c r="M2115" s="91">
        <f>LOOKUP(biasa2[[#This Row],[NO]],biasa1[NO],biasa1[JUMLAH])</f>
        <v>1</v>
      </c>
      <c r="N2115" s="91">
        <f>LOOKUP(biasa2[[#This Row],[NO]],biasa1[NO],biasa1[SATUAN])</f>
        <v>1800</v>
      </c>
    </row>
    <row r="2116" spans="1:14" ht="20.100000000000001" customHeight="1">
      <c r="A2116" s="87">
        <f>IF(biasa1[[#This Row],[JUMLAH]]&gt;0,COUNT(A$3:$A2115)+1,"")</f>
        <v>2089</v>
      </c>
      <c r="B2116" s="88" t="s">
        <v>2073</v>
      </c>
      <c r="C2116" s="87">
        <f>IF(biasa1[[#This Row],[BARU]]="",biasa1[[#This Row],[JUMLAH AWAL]],biasa1[[#This Row],[BARU]])</f>
        <v>2</v>
      </c>
      <c r="D2116" s="87" t="s">
        <v>634</v>
      </c>
      <c r="E2116" s="87">
        <v>2</v>
      </c>
      <c r="F2116" s="87"/>
      <c r="G21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6" s="90"/>
      <c r="I21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6" s="91">
        <f>LOOKUP(ROW(K2116)-ROWS($K$1:$K$3),biasa1[NO])</f>
        <v>2113</v>
      </c>
      <c r="L2116" s="77" t="str">
        <f>LOOKUP(biasa2[[#This Row],[NO]],biasa1[NO],biasa1[NAMA])</f>
        <v>Stick Note DF AO 3L (garis)</v>
      </c>
      <c r="M2116" s="91">
        <f>LOOKUP(biasa2[[#This Row],[NO]],biasa1[NO],biasa1[JUMLAH])</f>
        <v>17</v>
      </c>
      <c r="N2116" s="91" t="str">
        <f>LOOKUP(biasa2[[#This Row],[NO]],biasa1[NO],biasa1[SATUAN])</f>
        <v>384 pc</v>
      </c>
    </row>
    <row r="2117" spans="1:14" ht="20.100000000000001" customHeight="1">
      <c r="A2117" s="87">
        <f>IF(biasa1[[#This Row],[JUMLAH]]&gt;0,COUNT(A$3:$A2116)+1,"")</f>
        <v>2090</v>
      </c>
      <c r="B2117" s="88" t="s">
        <v>2074</v>
      </c>
      <c r="C2117" s="87">
        <f>IF(biasa1[[#This Row],[BARU]]="",biasa1[[#This Row],[JUMLAH AWAL]],biasa1[[#This Row],[BARU]])</f>
        <v>1</v>
      </c>
      <c r="D2117" s="87" t="s">
        <v>3</v>
      </c>
      <c r="E2117" s="87">
        <v>1</v>
      </c>
      <c r="F2117" s="87"/>
      <c r="G21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7" s="90"/>
      <c r="I21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7" s="91">
        <f>LOOKUP(ROW(K2117)-ROWS($K$1:$K$3),biasa1[NO])</f>
        <v>2114</v>
      </c>
      <c r="L2117" s="77" t="str">
        <f>LOOKUP(biasa2[[#This Row],[NO]],biasa1[NO],biasa1[NAMA])</f>
        <v>Stick note holo plastik 9081 (1)/ 9082 (1)/ 9083 (2)</v>
      </c>
      <c r="M2117" s="91">
        <f>LOOKUP(biasa2[[#This Row],[NO]],biasa1[NO],biasa1[JUMLAH])</f>
        <v>4</v>
      </c>
      <c r="N2117" s="91">
        <f>LOOKUP(biasa2[[#This Row],[NO]],biasa1[NO],biasa1[SATUAN])</f>
        <v>1800</v>
      </c>
    </row>
    <row r="2118" spans="1:14" ht="20.100000000000001" customHeight="1">
      <c r="A2118" s="87">
        <f>IF(biasa1[[#This Row],[JUMLAH]]&gt;0,COUNT(A$3:$A2117)+1,"")</f>
        <v>2091</v>
      </c>
      <c r="B2118" s="88" t="s">
        <v>2075</v>
      </c>
      <c r="C2118" s="87">
        <f>IF(biasa1[[#This Row],[BARU]]="",biasa1[[#This Row],[JUMLAH AWAL]],biasa1[[#This Row],[BARU]])</f>
        <v>24</v>
      </c>
      <c r="D2118" s="87" t="s">
        <v>1</v>
      </c>
      <c r="E2118" s="87">
        <v>24</v>
      </c>
      <c r="F2118" s="87"/>
      <c r="G21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8" s="90"/>
      <c r="I21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8" s="91">
        <f>LOOKUP(ROW(K2118)-ROWS($K$1:$K$3),biasa1[NO])</f>
        <v>2115</v>
      </c>
      <c r="L2118" s="77" t="str">
        <f>LOOKUP(biasa2[[#This Row],[NO]],biasa1[NO],biasa1[NAMA])</f>
        <v>Stick note KC 5830</v>
      </c>
      <c r="M2118" s="91">
        <f>LOOKUP(biasa2[[#This Row],[NO]],biasa1[NO],biasa1[JUMLAH])</f>
        <v>10</v>
      </c>
      <c r="N2118" s="91">
        <f>LOOKUP(biasa2[[#This Row],[NO]],biasa1[NO],biasa1[SATUAN])</f>
        <v>1600</v>
      </c>
    </row>
    <row r="2119" spans="1:14" ht="20.100000000000001" customHeight="1">
      <c r="A2119" s="87">
        <f>IF(biasa1[[#This Row],[JUMLAH]]&gt;0,COUNT(A$3:$A2118)+1,"")</f>
        <v>2092</v>
      </c>
      <c r="B2119" s="93" t="s">
        <v>2790</v>
      </c>
      <c r="C2119" s="94">
        <f>IF(biasa1[[#This Row],[BARU]]="",biasa1[[#This Row],[JUMLAH AWAL]],biasa1[[#This Row],[BARU]])</f>
        <v>2</v>
      </c>
      <c r="D2119" s="94" t="s">
        <v>634</v>
      </c>
      <c r="E2119" s="94">
        <v>2</v>
      </c>
      <c r="F2119" s="87"/>
      <c r="G21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9" s="90"/>
      <c r="I21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9" s="91">
        <f>LOOKUP(ROW(K2119)-ROWS($K$1:$K$3),biasa1[NO])</f>
        <v>2116</v>
      </c>
      <c r="L2119" s="77" t="str">
        <f>LOOKUP(biasa2[[#This Row],[NO]],biasa1[NO],biasa1[NAMA])</f>
        <v>Stick Note plastik 112</v>
      </c>
      <c r="M2119" s="91">
        <f>LOOKUP(biasa2[[#This Row],[NO]],biasa1[NO],biasa1[JUMLAH])</f>
        <v>1</v>
      </c>
      <c r="N2119" s="91" t="str">
        <f>LOOKUP(biasa2[[#This Row],[NO]],biasa1[NO],biasa1[SATUAN])</f>
        <v>1440 pc</v>
      </c>
    </row>
    <row r="2120" spans="1:14" ht="20.100000000000001" customHeight="1">
      <c r="A2120" s="87">
        <f>IF(biasa1[[#This Row],[JUMLAH]]&gt;0,COUNT(A$3:$A2119)+1,"")</f>
        <v>2093</v>
      </c>
      <c r="B2120" s="88" t="s">
        <v>2076</v>
      </c>
      <c r="C2120" s="87">
        <f>IF(biasa1[[#This Row],[BARU]]="",biasa1[[#This Row],[JUMLAH AWAL]],biasa1[[#This Row],[BARU]])</f>
        <v>1</v>
      </c>
      <c r="D2120" s="87" t="s">
        <v>245</v>
      </c>
      <c r="E2120" s="87">
        <v>1</v>
      </c>
      <c r="F2120" s="87"/>
      <c r="G21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0" s="90"/>
      <c r="I21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0" s="91">
        <f>LOOKUP(ROW(K2120)-ROWS($K$1:$K$3),biasa1[NO])</f>
        <v>2117</v>
      </c>
      <c r="L2120" s="77" t="str">
        <f>LOOKUP(biasa2[[#This Row],[NO]],biasa1[NO],biasa1[NAMA])</f>
        <v>Stick Note TF 0243</v>
      </c>
      <c r="M2120" s="91">
        <f>LOOKUP(biasa2[[#This Row],[NO]],biasa1[NO],biasa1[JUMLAH])</f>
        <v>44</v>
      </c>
      <c r="N2120" s="91" t="str">
        <f>LOOKUP(biasa2[[#This Row],[NO]],biasa1[NO],biasa1[SATUAN])</f>
        <v>108 pc</v>
      </c>
    </row>
    <row r="2121" spans="1:14" ht="20.100000000000001" customHeight="1">
      <c r="A2121" s="87">
        <f>IF(biasa1[[#This Row],[JUMLAH]]&gt;0,COUNT(A$3:$A2120)+1,"")</f>
        <v>2094</v>
      </c>
      <c r="B2121" s="88" t="s">
        <v>2077</v>
      </c>
      <c r="C2121" s="87">
        <f>IF(biasa1[[#This Row],[BARU]]="",biasa1[[#This Row],[JUMLAH AWAL]],biasa1[[#This Row],[BARU]])</f>
        <v>84</v>
      </c>
      <c r="D2121" s="87" t="s">
        <v>5</v>
      </c>
      <c r="E2121" s="87">
        <v>84</v>
      </c>
      <c r="F2121" s="87"/>
      <c r="G21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1" s="90"/>
      <c r="I21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1" s="91">
        <f>LOOKUP(ROW(K2121)-ROWS($K$1:$K$3),biasa1[NO])</f>
        <v>2118</v>
      </c>
      <c r="L2121" s="77" t="str">
        <f>LOOKUP(biasa2[[#This Row],[NO]],biasa1[NO],biasa1[NAMA])</f>
        <v>Stick note TF 0244</v>
      </c>
      <c r="M2121" s="91">
        <f>LOOKUP(biasa2[[#This Row],[NO]],biasa1[NO],biasa1[JUMLAH])</f>
        <v>2</v>
      </c>
      <c r="N2121" s="91" t="str">
        <f>LOOKUP(biasa2[[#This Row],[NO]],biasa1[NO],biasa1[SATUAN])</f>
        <v>108 pc</v>
      </c>
    </row>
    <row r="2122" spans="1:14" ht="20.100000000000001" customHeight="1">
      <c r="A2122" s="87">
        <f>IF(biasa1[[#This Row],[JUMLAH]]&gt;0,COUNT(A$3:$A2121)+1,"")</f>
        <v>2095</v>
      </c>
      <c r="B2122" s="88" t="s">
        <v>2078</v>
      </c>
      <c r="C2122" s="87">
        <f>IF(biasa1[[#This Row],[BARU]]="",biasa1[[#This Row],[JUMLAH AWAL]],biasa1[[#This Row],[BARU]])</f>
        <v>9</v>
      </c>
      <c r="D2122" s="87" t="s">
        <v>775</v>
      </c>
      <c r="E2122" s="87">
        <v>9</v>
      </c>
      <c r="F2122" s="87"/>
      <c r="G21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2" s="90"/>
      <c r="I21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2" s="91">
        <f>LOOKUP(ROW(K2122)-ROWS($K$1:$K$3),biasa1[NO])</f>
        <v>2119</v>
      </c>
      <c r="L2122" s="77" t="str">
        <f>LOOKUP(biasa2[[#This Row],[NO]],biasa1[NO],biasa1[NAMA])</f>
        <v>Stick note TF D245-8c</v>
      </c>
      <c r="M2122" s="91">
        <f>LOOKUP(biasa2[[#This Row],[NO]],biasa1[NO],biasa1[JUMLAH])</f>
        <v>2</v>
      </c>
      <c r="N2122" s="91" t="str">
        <f>LOOKUP(biasa2[[#This Row],[NO]],biasa1[NO],biasa1[SATUAN])</f>
        <v>108 pc</v>
      </c>
    </row>
    <row r="2123" spans="1:14" ht="20.100000000000001" customHeight="1">
      <c r="A2123" s="87">
        <f>IF(biasa1[[#This Row],[JUMLAH]]&gt;0,COUNT(A$3:$A2122)+1,"")</f>
        <v>2096</v>
      </c>
      <c r="B2123" s="88" t="s">
        <v>2079</v>
      </c>
      <c r="C2123" s="87">
        <f>IF(biasa1[[#This Row],[BARU]]="",biasa1[[#This Row],[JUMLAH AWAL]],biasa1[[#This Row],[BARU]])</f>
        <v>4</v>
      </c>
      <c r="D2123" s="87" t="s">
        <v>139</v>
      </c>
      <c r="E2123" s="87">
        <v>4</v>
      </c>
      <c r="F2123" s="87"/>
      <c r="G21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3" s="90"/>
      <c r="I21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3" s="91">
        <f>LOOKUP(ROW(K2123)-ROWS($K$1:$K$3),biasa1[NO])</f>
        <v>2120</v>
      </c>
      <c r="L2123" s="77" t="str">
        <f>LOOKUP(biasa2[[#This Row],[NO]],biasa1[NO],biasa1[NAMA])</f>
        <v>Stick Transparant MH (Wi WW01) Balon</v>
      </c>
      <c r="M2123" s="91">
        <f>LOOKUP(biasa2[[#This Row],[NO]],biasa1[NO],biasa1[JUMLAH])</f>
        <v>1</v>
      </c>
      <c r="N2123" s="91">
        <f>LOOKUP(biasa2[[#This Row],[NO]],biasa1[NO],biasa1[SATUAN])</f>
        <v>100</v>
      </c>
    </row>
    <row r="2124" spans="1:14" ht="20.100000000000001" customHeight="1">
      <c r="A2124" s="87">
        <f>IF(biasa1[[#This Row],[JUMLAH]]&gt;0,COUNT(A$3:$A2123)+1,"")</f>
        <v>2097</v>
      </c>
      <c r="B2124" s="88" t="s">
        <v>2080</v>
      </c>
      <c r="C2124" s="87">
        <f>IF(biasa1[[#This Row],[BARU]]="",biasa1[[#This Row],[JUMLAH AWAL]],biasa1[[#This Row],[BARU]])</f>
        <v>4</v>
      </c>
      <c r="D2124" s="87" t="s">
        <v>1367</v>
      </c>
      <c r="E2124" s="87">
        <v>4</v>
      </c>
      <c r="F2124" s="87"/>
      <c r="G21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4" s="90"/>
      <c r="I21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4" s="91">
        <f>LOOKUP(ROW(K2124)-ROWS($K$1:$K$3),biasa1[NO])</f>
        <v>2121</v>
      </c>
      <c r="L2124" s="77" t="str">
        <f>LOOKUP(biasa2[[#This Row],[NO]],biasa1[NO],biasa1[NAMA])</f>
        <v>Sticker 2U 501-520</v>
      </c>
      <c r="M2124" s="91">
        <f>LOOKUP(biasa2[[#This Row],[NO]],biasa1[NO],biasa1[JUMLAH])</f>
        <v>1</v>
      </c>
      <c r="N2124" s="91" t="str">
        <f>LOOKUP(biasa2[[#This Row],[NO]],biasa1[NO],biasa1[SATUAN])</f>
        <v>500 pc</v>
      </c>
    </row>
    <row r="2125" spans="1:14" ht="20.100000000000001" customHeight="1">
      <c r="A2125" s="87">
        <f>IF(biasa1[[#This Row],[JUMLAH]]&gt;0,COUNT(A$3:$A2124)+1,"")</f>
        <v>2098</v>
      </c>
      <c r="B2125" s="88" t="s">
        <v>2081</v>
      </c>
      <c r="C2125" s="87">
        <f>IF(biasa1[[#This Row],[BARU]]="",biasa1[[#This Row],[JUMLAH AWAL]],biasa1[[#This Row],[BARU]])</f>
        <v>2</v>
      </c>
      <c r="D2125" s="87" t="s">
        <v>1367</v>
      </c>
      <c r="E2125" s="87">
        <v>2</v>
      </c>
      <c r="F2125" s="87"/>
      <c r="G21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5" s="90"/>
      <c r="I21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5" s="91">
        <f>LOOKUP(ROW(K2125)-ROWS($K$1:$K$3),biasa1[NO])</f>
        <v>2122</v>
      </c>
      <c r="L2125" s="77" t="str">
        <f>LOOKUP(biasa2[[#This Row],[NO]],biasa1[NO],biasa1[NAMA])</f>
        <v>Sticker Book Seal 500 (1x90)</v>
      </c>
      <c r="M2125" s="91">
        <f>LOOKUP(biasa2[[#This Row],[NO]],biasa1[NO],biasa1[JUMLAH])</f>
        <v>2</v>
      </c>
      <c r="N2125" s="91" t="str">
        <f>LOOKUP(biasa2[[#This Row],[NO]],biasa1[NO],biasa1[SATUAN])</f>
        <v>20 card</v>
      </c>
    </row>
    <row r="2126" spans="1:14" ht="20.100000000000001" customHeight="1">
      <c r="A2126" s="87">
        <f>IF(biasa1[[#This Row],[JUMLAH]]&gt;0,COUNT(A$3:$A2125)+1,"")</f>
        <v>2099</v>
      </c>
      <c r="B2126" s="88" t="s">
        <v>2082</v>
      </c>
      <c r="C2126" s="87">
        <f>IF(biasa1[[#This Row],[BARU]]="",biasa1[[#This Row],[JUMLAH AWAL]],biasa1[[#This Row],[BARU]])</f>
        <v>1</v>
      </c>
      <c r="D2126" s="87" t="s">
        <v>798</v>
      </c>
      <c r="E2126" s="87">
        <v>1</v>
      </c>
      <c r="F2126" s="87"/>
      <c r="G21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6" s="90"/>
      <c r="I21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6" s="91">
        <f>LOOKUP(ROW(K2126)-ROWS($K$1:$K$3),biasa1[NO])</f>
        <v>2123</v>
      </c>
      <c r="L2126" s="77" t="str">
        <f>LOOKUP(biasa2[[#This Row],[NO]],biasa1[NO],biasa1[NAMA])</f>
        <v>Sticker JB 96</v>
      </c>
      <c r="M2126" s="91">
        <f>LOOKUP(biasa2[[#This Row],[NO]],biasa1[NO],biasa1[JUMLAH])</f>
        <v>1</v>
      </c>
      <c r="N2126" s="91" t="str">
        <f>LOOKUP(biasa2[[#This Row],[NO]],biasa1[NO],biasa1[SATUAN])</f>
        <v>2000 pc</v>
      </c>
    </row>
    <row r="2127" spans="1:14" ht="20.100000000000001" customHeight="1">
      <c r="A2127" s="87">
        <f>IF(biasa1[[#This Row],[JUMLAH]]&gt;0,COUNT(A$3:$A2126)+1,"")</f>
        <v>2100</v>
      </c>
      <c r="B2127" s="88" t="s">
        <v>2083</v>
      </c>
      <c r="C2127" s="87">
        <f>IF(biasa1[[#This Row],[BARU]]="",biasa1[[#This Row],[JUMLAH AWAL]],biasa1[[#This Row],[BARU]])</f>
        <v>1</v>
      </c>
      <c r="D2127" s="87" t="s">
        <v>97</v>
      </c>
      <c r="E2127" s="87">
        <v>1</v>
      </c>
      <c r="F2127" s="87"/>
      <c r="G21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7" s="90"/>
      <c r="I21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7" s="91">
        <f>LOOKUP(ROW(K2127)-ROWS($K$1:$K$3),biasa1[NO])</f>
        <v>2124</v>
      </c>
      <c r="L2127" s="77" t="str">
        <f>LOOKUP(biasa2[[#This Row],[NO]],biasa1[NO],biasa1[NAMA])</f>
        <v>Sticker Nama Disney (blm jadi) 1 pak 2pc</v>
      </c>
      <c r="M2127" s="91">
        <f>LOOKUP(biasa2[[#This Row],[NO]],biasa1[NO],biasa1[JUMLAH])</f>
        <v>4</v>
      </c>
      <c r="N2127" s="91" t="str">
        <f>LOOKUP(biasa2[[#This Row],[NO]],biasa1[NO],biasa1[SATUAN])</f>
        <v>800 pc</v>
      </c>
    </row>
    <row r="2128" spans="1:14" ht="20.100000000000001" customHeight="1">
      <c r="A2128" s="87">
        <f>IF(biasa1[[#This Row],[JUMLAH]]&gt;0,COUNT(A$3:$A2127)+1,"")</f>
        <v>2101</v>
      </c>
      <c r="B2128" s="88" t="s">
        <v>2084</v>
      </c>
      <c r="C2128" s="87">
        <f>IF(biasa1[[#This Row],[BARU]]="",biasa1[[#This Row],[JUMLAH AWAL]],biasa1[[#This Row],[BARU]])</f>
        <v>2</v>
      </c>
      <c r="D2128" s="87" t="s">
        <v>384</v>
      </c>
      <c r="E2128" s="87">
        <v>2</v>
      </c>
      <c r="F2128" s="87"/>
      <c r="G21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8" s="90"/>
      <c r="I21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8" s="91">
        <f>LOOKUP(ROW(K2128)-ROWS($K$1:$K$3),biasa1[NO])</f>
        <v>2125</v>
      </c>
      <c r="L2128" s="77" t="str">
        <f>LOOKUP(biasa2[[#This Row],[NO]],biasa1[NO],biasa1[NAMA])</f>
        <v>Sticker TWM 1001-1012</v>
      </c>
      <c r="M2128" s="91">
        <f>LOOKUP(biasa2[[#This Row],[NO]],biasa1[NO],biasa1[JUMLAH])</f>
        <v>4</v>
      </c>
      <c r="N2128" s="91">
        <f>LOOKUP(biasa2[[#This Row],[NO]],biasa1[NO],biasa1[SATUAN])</f>
        <v>480</v>
      </c>
    </row>
    <row r="2129" spans="1:14" ht="20.100000000000001" customHeight="1">
      <c r="A2129" s="87">
        <f>IF(biasa1[[#This Row],[JUMLAH]]&gt;0,COUNT(A$3:$A2128)+1,"")</f>
        <v>2102</v>
      </c>
      <c r="B2129" s="88" t="s">
        <v>2085</v>
      </c>
      <c r="C2129" s="87">
        <f>IF(biasa1[[#This Row],[BARU]]="",biasa1[[#This Row],[JUMLAH AWAL]],biasa1[[#This Row],[BARU]])</f>
        <v>4</v>
      </c>
      <c r="D2129" s="87" t="s">
        <v>802</v>
      </c>
      <c r="E2129" s="87">
        <v>4</v>
      </c>
      <c r="F2129" s="87"/>
      <c r="G21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9" s="90"/>
      <c r="I21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9" s="91">
        <f>LOOKUP(ROW(K2129)-ROWS($K$1:$K$3),biasa1[NO])</f>
        <v>2126</v>
      </c>
      <c r="L2129" s="77" t="str">
        <f>LOOKUP(biasa2[[#This Row],[NO]],biasa1[NO],biasa1[NAMA])</f>
        <v>Sticker WTP Timbul 4 Design (@ 30pc)</v>
      </c>
      <c r="M2129" s="91">
        <f>LOOKUP(biasa2[[#This Row],[NO]],biasa1[NO],biasa1[JUMLAH])</f>
        <v>1</v>
      </c>
      <c r="N2129" s="91" t="str">
        <f>LOOKUP(biasa2[[#This Row],[NO]],biasa1[NO],biasa1[SATUAN])</f>
        <v>2520 pc</v>
      </c>
    </row>
    <row r="2130" spans="1:14" ht="20.100000000000001" customHeight="1">
      <c r="A2130" s="87">
        <f>IF(biasa1[[#This Row],[JUMLAH]]&gt;0,COUNT(A$3:$A2129)+1,"")</f>
        <v>2103</v>
      </c>
      <c r="B2130" s="88" t="s">
        <v>2086</v>
      </c>
      <c r="C2130" s="87">
        <f>IF(biasa1[[#This Row],[BARU]]="",biasa1[[#This Row],[JUMLAH AWAL]],biasa1[[#This Row],[BARU]])</f>
        <v>7</v>
      </c>
      <c r="D2130" s="87" t="s">
        <v>97</v>
      </c>
      <c r="E2130" s="87">
        <v>7</v>
      </c>
      <c r="F2130" s="87"/>
      <c r="G21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0" s="90"/>
      <c r="I21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0" s="91">
        <f>LOOKUP(ROW(K2130)-ROWS($K$1:$K$3),biasa1[NO])</f>
        <v>2127</v>
      </c>
      <c r="L2130" s="77" t="str">
        <f>LOOKUP(biasa2[[#This Row],[NO]],biasa1[NO],biasa1[NAMA])</f>
        <v>StickerRom Decor 2FXH 8011-8019</v>
      </c>
      <c r="M2130" s="91">
        <f>LOOKUP(biasa2[[#This Row],[NO]],biasa1[NO],biasa1[JUMLAH])</f>
        <v>1</v>
      </c>
      <c r="N2130" s="91">
        <f>LOOKUP(biasa2[[#This Row],[NO]],biasa1[NO],biasa1[SATUAN])</f>
        <v>2400</v>
      </c>
    </row>
    <row r="2131" spans="1:14" ht="20.100000000000001" customHeight="1">
      <c r="A2131" s="87">
        <f>IF(biasa1[[#This Row],[JUMLAH]]&gt;0,COUNT(A$3:$A2130)+1,"")</f>
        <v>2104</v>
      </c>
      <c r="B2131" s="88" t="s">
        <v>2087</v>
      </c>
      <c r="C2131" s="87">
        <f>IF(biasa1[[#This Row],[BARU]]="",biasa1[[#This Row],[JUMLAH AWAL]],biasa1[[#This Row],[BARU]])</f>
        <v>3</v>
      </c>
      <c r="D2131" s="87" t="s">
        <v>802</v>
      </c>
      <c r="E2131" s="87">
        <v>3</v>
      </c>
      <c r="F2131" s="87"/>
      <c r="G21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1" s="90"/>
      <c r="I21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1" s="91">
        <f>LOOKUP(ROW(K2131)-ROWS($K$1:$K$3),biasa1[NO])</f>
        <v>2128</v>
      </c>
      <c r="L2131" s="77" t="str">
        <f>LOOKUP(biasa2[[#This Row],[NO]],biasa1[NO],biasa1[NAMA])</f>
        <v>StickerRom Decor FHD 001-012</v>
      </c>
      <c r="M2131" s="91">
        <f>LOOKUP(biasa2[[#This Row],[NO]],biasa1[NO],biasa1[JUMLAH])</f>
        <v>1</v>
      </c>
      <c r="N2131" s="91" t="str">
        <f>LOOKUP(biasa2[[#This Row],[NO]],biasa1[NO],biasa1[SATUAN])</f>
        <v>500 pc</v>
      </c>
    </row>
    <row r="2132" spans="1:14" ht="20.100000000000001" customHeight="1">
      <c r="A2132" s="87">
        <f>IF(biasa1[[#This Row],[JUMLAH]]&gt;0,COUNT(A$3:$A2131)+1,"")</f>
        <v>2105</v>
      </c>
      <c r="B2132" s="88" t="s">
        <v>2088</v>
      </c>
      <c r="C2132" s="87">
        <f>IF(biasa1[[#This Row],[BARU]]="",biasa1[[#This Row],[JUMLAH AWAL]],biasa1[[#This Row],[BARU]])</f>
        <v>6</v>
      </c>
      <c r="D2132" s="87" t="s">
        <v>230</v>
      </c>
      <c r="E2132" s="87">
        <v>6</v>
      </c>
      <c r="F2132" s="87"/>
      <c r="G21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2" s="90"/>
      <c r="I21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2" s="91">
        <f>LOOKUP(ROW(K2132)-ROWS($K$1:$K$3),biasa1[NO])</f>
        <v>2129</v>
      </c>
      <c r="L2132" s="77" t="str">
        <f>LOOKUP(biasa2[[#This Row],[NO]],biasa1[NO],biasa1[NAMA])</f>
        <v>StickerRom Decor Ok V 025-032</v>
      </c>
      <c r="M2132" s="91">
        <f>LOOKUP(biasa2[[#This Row],[NO]],biasa1[NO],biasa1[JUMLAH])</f>
        <v>4</v>
      </c>
      <c r="N2132" s="91">
        <f>LOOKUP(biasa2[[#This Row],[NO]],biasa1[NO],biasa1[SATUAN])</f>
        <v>800</v>
      </c>
    </row>
    <row r="2133" spans="1:14" ht="20.100000000000001" customHeight="1">
      <c r="A2133" s="87">
        <f>IF(biasa1[[#This Row],[JUMLAH]]&gt;0,COUNT(A$3:$A2132)+1,"")</f>
        <v>2106</v>
      </c>
      <c r="B2133" s="88" t="s">
        <v>2089</v>
      </c>
      <c r="C2133" s="87">
        <f>IF(biasa1[[#This Row],[BARU]]="",biasa1[[#This Row],[JUMLAH AWAL]],biasa1[[#This Row],[BARU]])</f>
        <v>9</v>
      </c>
      <c r="D2133" s="87" t="s">
        <v>97</v>
      </c>
      <c r="E2133" s="87">
        <v>9</v>
      </c>
      <c r="F2133" s="87"/>
      <c r="G21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3" s="90"/>
      <c r="I21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3" s="91">
        <f>LOOKUP(ROW(K2133)-ROWS($K$1:$K$3),biasa1[NO])</f>
        <v>2130</v>
      </c>
      <c r="L2133" s="77" t="str">
        <f>LOOKUP(biasa2[[#This Row],[NO]],biasa1[NO],biasa1[NAMA])</f>
        <v>StickerRom Decor SC 1001-08/</v>
      </c>
      <c r="M2133" s="91">
        <f>LOOKUP(biasa2[[#This Row],[NO]],biasa1[NO],biasa1[JUMLAH])</f>
        <v>4</v>
      </c>
      <c r="N2133" s="91">
        <f>LOOKUP(biasa2[[#This Row],[NO]],biasa1[NO],biasa1[SATUAN])</f>
        <v>800</v>
      </c>
    </row>
    <row r="2134" spans="1:14" ht="20.100000000000001" customHeight="1">
      <c r="A2134" s="87">
        <f>IF(biasa1[[#This Row],[JUMLAH]]&gt;0,COUNT(A$3:$A2133)+1,"")</f>
        <v>2107</v>
      </c>
      <c r="B2134" s="88" t="s">
        <v>2090</v>
      </c>
      <c r="C2134" s="87">
        <f>IF(biasa1[[#This Row],[BARU]]="",biasa1[[#This Row],[JUMLAH AWAL]],biasa1[[#This Row],[BARU]])</f>
        <v>1</v>
      </c>
      <c r="D2134" s="87" t="s">
        <v>76</v>
      </c>
      <c r="E2134" s="87">
        <v>1</v>
      </c>
      <c r="F2134" s="87"/>
      <c r="G21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4" s="90"/>
      <c r="I21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4" s="91">
        <f>LOOKUP(ROW(K2134)-ROWS($K$1:$K$3),biasa1[NO])</f>
        <v>2131</v>
      </c>
      <c r="L2134" s="77" t="str">
        <f>LOOKUP(biasa2[[#This Row],[NO]],biasa1[NO],biasa1[NAMA])</f>
        <v>Stip 002 Bunga Beauty (1 card=12)</v>
      </c>
      <c r="M2134" s="91">
        <f>LOOKUP(biasa2[[#This Row],[NO]],biasa1[NO],biasa1[JUMLAH])</f>
        <v>6</v>
      </c>
      <c r="N2134" s="91" t="str">
        <f>LOOKUP(biasa2[[#This Row],[NO]],biasa1[NO],biasa1[SATUAN])</f>
        <v>100 card</v>
      </c>
    </row>
    <row r="2135" spans="1:14" ht="20.100000000000001" customHeight="1">
      <c r="A2135" s="87">
        <f>IF(biasa1[[#This Row],[JUMLAH]]&gt;0,COUNT(A$3:$A2134)+1,"")</f>
        <v>2108</v>
      </c>
      <c r="B2135" s="88" t="s">
        <v>2091</v>
      </c>
      <c r="C2135" s="87">
        <f>IF(biasa1[[#This Row],[BARU]]="",biasa1[[#This Row],[JUMLAH AWAL]],biasa1[[#This Row],[BARU]])</f>
        <v>1</v>
      </c>
      <c r="D2135" s="87" t="s">
        <v>664</v>
      </c>
      <c r="E2135" s="87">
        <v>1</v>
      </c>
      <c r="F2135" s="87"/>
      <c r="G21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5" s="90"/>
      <c r="I21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5" s="91">
        <f>LOOKUP(ROW(K2135)-ROWS($K$1:$K$3),biasa1[NO])</f>
        <v>2132</v>
      </c>
      <c r="L2135" s="77" t="str">
        <f>LOOKUP(biasa2[[#This Row],[NO]],biasa1[NO],biasa1[NAMA])</f>
        <v>Stip 1402 Sepak bola (36)</v>
      </c>
      <c r="M2135" s="91">
        <f>LOOKUP(biasa2[[#This Row],[NO]],biasa1[NO],biasa1[JUMLAH])</f>
        <v>1</v>
      </c>
      <c r="N2135" s="91" t="str">
        <f>LOOKUP(biasa2[[#This Row],[NO]],biasa1[NO],biasa1[SATUAN])</f>
        <v>40 box</v>
      </c>
    </row>
    <row r="2136" spans="1:14" ht="20.100000000000001" customHeight="1">
      <c r="A2136" s="87">
        <f>IF(biasa1[[#This Row],[JUMLAH]]&gt;0,COUNT(A$3:$A2135)+1,"")</f>
        <v>2109</v>
      </c>
      <c r="B2136" s="88" t="s">
        <v>2092</v>
      </c>
      <c r="C2136" s="87">
        <f>IF(biasa1[[#This Row],[BARU]]="",biasa1[[#This Row],[JUMLAH AWAL]],biasa1[[#This Row],[BARU]])</f>
        <v>8</v>
      </c>
      <c r="D2136" s="87" t="s">
        <v>1230</v>
      </c>
      <c r="E2136" s="87">
        <v>8</v>
      </c>
      <c r="F2136" s="87"/>
      <c r="G21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6" s="90"/>
      <c r="I21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6" s="91">
        <f>LOOKUP(ROW(K2136)-ROWS($K$1:$K$3),biasa1[NO])</f>
        <v>2133</v>
      </c>
      <c r="L2136" s="77" t="str">
        <f>LOOKUP(biasa2[[#This Row],[NO]],biasa1[NO],biasa1[NAMA])</f>
        <v>Stip 2115</v>
      </c>
      <c r="M2136" s="91">
        <f>LOOKUP(biasa2[[#This Row],[NO]],biasa1[NO],biasa1[JUMLAH])</f>
        <v>3</v>
      </c>
      <c r="N2136" s="91" t="str">
        <f>LOOKUP(biasa2[[#This Row],[NO]],biasa1[NO],biasa1[SATUAN])</f>
        <v>30 ls</v>
      </c>
    </row>
    <row r="2137" spans="1:14" ht="20.100000000000001" customHeight="1">
      <c r="A2137" s="87">
        <f>IF(biasa1[[#This Row],[JUMLAH]]&gt;0,COUNT(A$3:$A2136)+1,"")</f>
        <v>2110</v>
      </c>
      <c r="B2137" s="88" t="s">
        <v>2093</v>
      </c>
      <c r="C2137" s="87">
        <f>IF(biasa1[[#This Row],[BARU]]="",biasa1[[#This Row],[JUMLAH AWAL]],biasa1[[#This Row],[BARU]])</f>
        <v>8</v>
      </c>
      <c r="D2137" s="87" t="s">
        <v>97</v>
      </c>
      <c r="E2137" s="87">
        <v>8</v>
      </c>
      <c r="F2137" s="87"/>
      <c r="G21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7" s="90"/>
      <c r="I21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7" s="91">
        <f>LOOKUP(ROW(K2137)-ROWS($K$1:$K$3),biasa1[NO])</f>
        <v>2134</v>
      </c>
      <c r="L2137" s="77" t="str">
        <f>LOOKUP(biasa2[[#This Row],[NO]],biasa1[NO],biasa1[NAMA])</f>
        <v>Stip 2819 Monochi (30 pc) Boneka coklat</v>
      </c>
      <c r="M2137" s="91">
        <f>LOOKUP(biasa2[[#This Row],[NO]],biasa1[NO],biasa1[JUMLAH])</f>
        <v>3</v>
      </c>
      <c r="N2137" s="91" t="str">
        <f>LOOKUP(biasa2[[#This Row],[NO]],biasa1[NO],biasa1[SATUAN])</f>
        <v>20 box</v>
      </c>
    </row>
    <row r="2138" spans="1:14" ht="20.100000000000001" customHeight="1">
      <c r="A2138" s="87">
        <f>IF(biasa1[[#This Row],[JUMLAH]]&gt;0,COUNT(A$3:$A2137)+1,"")</f>
        <v>2111</v>
      </c>
      <c r="B2138" s="88" t="s">
        <v>2094</v>
      </c>
      <c r="C2138" s="87">
        <f>IF(biasa1[[#This Row],[BARU]]="",biasa1[[#This Row],[JUMLAH AWAL]],biasa1[[#This Row],[BARU]])</f>
        <v>7</v>
      </c>
      <c r="D2138" s="87" t="s">
        <v>93</v>
      </c>
      <c r="E2138" s="87">
        <v>7</v>
      </c>
      <c r="F2138" s="87"/>
      <c r="G21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8" s="90"/>
      <c r="I21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8" s="91">
        <f>LOOKUP(ROW(K2138)-ROWS($K$1:$K$3),biasa1[NO])</f>
        <v>2135</v>
      </c>
      <c r="L2138" s="77" t="str">
        <f>LOOKUP(biasa2[[#This Row],[NO]],biasa1[NO],biasa1[NAMA])</f>
        <v>Stip 3901 PR</v>
      </c>
      <c r="M2138" s="91">
        <f>LOOKUP(biasa2[[#This Row],[NO]],biasa1[NO],biasa1[JUMLAH])</f>
        <v>3</v>
      </c>
      <c r="N2138" s="91" t="str">
        <f>LOOKUP(biasa2[[#This Row],[NO]],biasa1[NO],biasa1[SATUAN])</f>
        <v>40 box</v>
      </c>
    </row>
    <row r="2139" spans="1:14" ht="20.100000000000001" customHeight="1">
      <c r="A2139" s="87">
        <f>IF(biasa1[[#This Row],[JUMLAH]]&gt;0,COUNT(A$3:$A2138)+1,"")</f>
        <v>2112</v>
      </c>
      <c r="B2139" s="88" t="s">
        <v>2791</v>
      </c>
      <c r="C2139" s="87">
        <f>IF(biasa1[[#This Row],[BARU]]="",biasa1[[#This Row],[JUMLAH AWAL]],biasa1[[#This Row],[BARU]])</f>
        <v>1</v>
      </c>
      <c r="D2139" s="87">
        <v>1800</v>
      </c>
      <c r="E2139" s="87">
        <v>1</v>
      </c>
      <c r="F2139" s="87"/>
      <c r="G21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9" s="90"/>
      <c r="I21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9" s="91">
        <f>LOOKUP(ROW(K2139)-ROWS($K$1:$K$3),biasa1[NO])</f>
        <v>2136</v>
      </c>
      <c r="L2139" s="77" t="str">
        <f>LOOKUP(biasa2[[#This Row],[NO]],biasa1[NO],biasa1[NAMA])</f>
        <v>Stip 4005 (1x40)</v>
      </c>
      <c r="M2139" s="91">
        <f>LOOKUP(biasa2[[#This Row],[NO]],biasa1[NO],biasa1[JUMLAH])</f>
        <v>1</v>
      </c>
      <c r="N2139" s="91" t="str">
        <f>LOOKUP(biasa2[[#This Row],[NO]],biasa1[NO],biasa1[SATUAN])</f>
        <v>30 box</v>
      </c>
    </row>
    <row r="2140" spans="1:14" ht="20.100000000000001" customHeight="1">
      <c r="A2140" s="87">
        <f>IF(biasa1[[#This Row],[JUMLAH]]&gt;0,COUNT(A$3:$A2139)+1,"")</f>
        <v>2113</v>
      </c>
      <c r="B2140" s="88" t="s">
        <v>2095</v>
      </c>
      <c r="C2140" s="87">
        <f>IF(biasa1[[#This Row],[BARU]]="",biasa1[[#This Row],[JUMLAH AWAL]],biasa1[[#This Row],[BARU]])</f>
        <v>17</v>
      </c>
      <c r="D2140" s="87" t="s">
        <v>333</v>
      </c>
      <c r="E2140" s="87">
        <v>17</v>
      </c>
      <c r="F2140" s="87"/>
      <c r="G21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0" s="90"/>
      <c r="I21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0" s="91">
        <f>LOOKUP(ROW(K2140)-ROWS($K$1:$K$3),biasa1[NO])</f>
        <v>2137</v>
      </c>
      <c r="L2140" s="77" t="str">
        <f>LOOKUP(biasa2[[#This Row],[NO]],biasa1[NO],biasa1[NAMA])</f>
        <v>Stip 5218 Monster (1 Box=32)</v>
      </c>
      <c r="M2140" s="91">
        <f>LOOKUP(biasa2[[#This Row],[NO]],biasa1[NO],biasa1[JUMLAH])</f>
        <v>11</v>
      </c>
      <c r="N2140" s="91" t="str">
        <f>LOOKUP(biasa2[[#This Row],[NO]],biasa1[NO],biasa1[SATUAN])</f>
        <v>20 Dos</v>
      </c>
    </row>
    <row r="2141" spans="1:14" ht="20.100000000000001" customHeight="1">
      <c r="A2141" s="87">
        <f>IF(biasa1[[#This Row],[JUMLAH]]&gt;0,COUNT(A$3:$A2140)+1,"")</f>
        <v>2114</v>
      </c>
      <c r="B2141" s="88" t="s">
        <v>2096</v>
      </c>
      <c r="C2141" s="87">
        <f>IF(biasa1[[#This Row],[BARU]]="",biasa1[[#This Row],[JUMLAH AWAL]],biasa1[[#This Row],[BARU]])</f>
        <v>4</v>
      </c>
      <c r="D2141" s="87">
        <v>1800</v>
      </c>
      <c r="E2141" s="87">
        <v>4</v>
      </c>
      <c r="F2141" s="87"/>
      <c r="G21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1" s="90"/>
      <c r="I21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1" s="91">
        <f>LOOKUP(ROW(K2141)-ROWS($K$1:$K$3),biasa1[NO])</f>
        <v>2138</v>
      </c>
      <c r="L2141" s="77" t="str">
        <f>LOOKUP(biasa2[[#This Row],[NO]],biasa1[NO],biasa1[NAMA])</f>
        <v>Stip 5220 Boneka (1 Box=36)</v>
      </c>
      <c r="M2141" s="91">
        <f>LOOKUP(biasa2[[#This Row],[NO]],biasa1[NO],biasa1[JUMLAH])</f>
        <v>11</v>
      </c>
      <c r="N2141" s="91" t="str">
        <f>LOOKUP(biasa2[[#This Row],[NO]],biasa1[NO],biasa1[SATUAN])</f>
        <v>20 Dos</v>
      </c>
    </row>
    <row r="2142" spans="1:14" ht="20.100000000000001" customHeight="1">
      <c r="A2142" s="87">
        <f>IF(biasa1[[#This Row],[JUMLAH]]&gt;0,COUNT(A$3:$A2141)+1,"")</f>
        <v>2115</v>
      </c>
      <c r="B2142" s="88" t="s">
        <v>2097</v>
      </c>
      <c r="C2142" s="87">
        <f>IF(biasa1[[#This Row],[BARU]]="",biasa1[[#This Row],[JUMLAH AWAL]],biasa1[[#This Row],[BARU]])</f>
        <v>10</v>
      </c>
      <c r="D2142" s="87">
        <v>1600</v>
      </c>
      <c r="E2142" s="87">
        <v>10</v>
      </c>
      <c r="F2142" s="87"/>
      <c r="G21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2" s="90"/>
      <c r="I21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2" s="91">
        <f>LOOKUP(ROW(K2142)-ROWS($K$1:$K$3),biasa1[NO])</f>
        <v>2139</v>
      </c>
      <c r="L2142" s="77" t="str">
        <f>LOOKUP(biasa2[[#This Row],[NO]],biasa1[NO],biasa1[NAMA])</f>
        <v>Stip 5221 Ninja (1 Box=36)</v>
      </c>
      <c r="M2142" s="91">
        <f>LOOKUP(biasa2[[#This Row],[NO]],biasa1[NO],biasa1[JUMLAH])</f>
        <v>9</v>
      </c>
      <c r="N2142" s="91" t="str">
        <f>LOOKUP(biasa2[[#This Row],[NO]],biasa1[NO],biasa1[SATUAN])</f>
        <v>20 Dos</v>
      </c>
    </row>
    <row r="2143" spans="1:14" ht="20.100000000000001" customHeight="1">
      <c r="A2143" s="87">
        <f>IF(biasa1[[#This Row],[JUMLAH]]&gt;0,COUNT(A$3:$A2142)+1,"")</f>
        <v>2116</v>
      </c>
      <c r="B2143" s="88" t="s">
        <v>2098</v>
      </c>
      <c r="C2143" s="87">
        <f>IF(biasa1[[#This Row],[BARU]]="",biasa1[[#This Row],[JUMLAH AWAL]],biasa1[[#This Row],[BARU]])</f>
        <v>1</v>
      </c>
      <c r="D2143" s="87" t="s">
        <v>101</v>
      </c>
      <c r="E2143" s="87">
        <v>1</v>
      </c>
      <c r="F2143" s="87"/>
      <c r="G21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3" s="90"/>
      <c r="I21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3" s="91">
        <f>LOOKUP(ROW(K2143)-ROWS($K$1:$K$3),biasa1[NO])</f>
        <v>2140</v>
      </c>
      <c r="L2143" s="77" t="str">
        <f>LOOKUP(biasa2[[#This Row],[NO]],biasa1[NO],biasa1[NAMA])</f>
        <v>Stip 6171</v>
      </c>
      <c r="M2143" s="91">
        <f>LOOKUP(biasa2[[#This Row],[NO]],biasa1[NO],biasa1[JUMLAH])</f>
        <v>5</v>
      </c>
      <c r="N2143" s="91" t="str">
        <f>LOOKUP(biasa2[[#This Row],[NO]],biasa1[NO],biasa1[SATUAN])</f>
        <v>16 box</v>
      </c>
    </row>
    <row r="2144" spans="1:14" ht="20.100000000000001" customHeight="1">
      <c r="A2144" s="87">
        <f>IF(biasa1[[#This Row],[JUMLAH]]&gt;0,COUNT(A$3:$A2143)+1,"")</f>
        <v>2117</v>
      </c>
      <c r="B2144" s="88" t="s">
        <v>2099</v>
      </c>
      <c r="C2144" s="87">
        <f>IF(biasa1[[#This Row],[BARU]]="",biasa1[[#This Row],[JUMLAH AWAL]],biasa1[[#This Row],[BARU]])</f>
        <v>44</v>
      </c>
      <c r="D2144" s="87" t="s">
        <v>2100</v>
      </c>
      <c r="E2144" s="87">
        <v>44</v>
      </c>
      <c r="F2144" s="87"/>
      <c r="G21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4" s="90"/>
      <c r="I21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4" s="91">
        <f>LOOKUP(ROW(K2144)-ROWS($K$1:$K$3),biasa1[NO])</f>
        <v>2141</v>
      </c>
      <c r="L2144" s="77" t="str">
        <f>LOOKUP(biasa2[[#This Row],[NO]],biasa1[NO],biasa1[NAMA])</f>
        <v>Stip 6180</v>
      </c>
      <c r="M2144" s="91">
        <f>LOOKUP(biasa2[[#This Row],[NO]],biasa1[NO],biasa1[JUMLAH])</f>
        <v>10</v>
      </c>
      <c r="N2144" s="91" t="str">
        <f>LOOKUP(biasa2[[#This Row],[NO]],biasa1[NO],biasa1[SATUAN])</f>
        <v>16 box</v>
      </c>
    </row>
    <row r="2145" spans="1:14" ht="20.100000000000001" customHeight="1">
      <c r="A2145" s="87">
        <f>IF(biasa1[[#This Row],[JUMLAH]]&gt;0,COUNT(A$3:$A2144)+1,"")</f>
        <v>2118</v>
      </c>
      <c r="B2145" s="88" t="s">
        <v>2101</v>
      </c>
      <c r="C2145" s="87">
        <f>IF(biasa1[[#This Row],[BARU]]="",biasa1[[#This Row],[JUMLAH AWAL]],biasa1[[#This Row],[BARU]])</f>
        <v>2</v>
      </c>
      <c r="D2145" s="87" t="s">
        <v>2100</v>
      </c>
      <c r="E2145" s="87">
        <v>2</v>
      </c>
      <c r="F2145" s="87"/>
      <c r="G21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5" s="90"/>
      <c r="I21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5" s="91">
        <f>LOOKUP(ROW(K2145)-ROWS($K$1:$K$3),biasa1[NO])</f>
        <v>2142</v>
      </c>
      <c r="L2145" s="77" t="str">
        <f>LOOKUP(biasa2[[#This Row],[NO]],biasa1[NO],biasa1[NAMA])</f>
        <v>Stip 6195</v>
      </c>
      <c r="M2145" s="91">
        <f>LOOKUP(biasa2[[#This Row],[NO]],biasa1[NO],biasa1[JUMLAH])</f>
        <v>10</v>
      </c>
      <c r="N2145" s="91" t="str">
        <f>LOOKUP(biasa2[[#This Row],[NO]],biasa1[NO],biasa1[SATUAN])</f>
        <v>20 box</v>
      </c>
    </row>
    <row r="2146" spans="1:14" ht="20.100000000000001" customHeight="1">
      <c r="A2146" s="87">
        <f>IF(biasa1[[#This Row],[JUMLAH]]&gt;0,COUNT(A$3:$A2145)+1,"")</f>
        <v>2119</v>
      </c>
      <c r="B2146" s="93" t="s">
        <v>2792</v>
      </c>
      <c r="C2146" s="94">
        <f>IF(biasa1[[#This Row],[BARU]]="",biasa1[[#This Row],[JUMLAH AWAL]],biasa1[[#This Row],[BARU]])</f>
        <v>2</v>
      </c>
      <c r="D2146" s="94" t="s">
        <v>2100</v>
      </c>
      <c r="E2146" s="94">
        <v>2</v>
      </c>
      <c r="F2146" s="87"/>
      <c r="G21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6" s="90"/>
      <c r="I21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6" s="91">
        <f>LOOKUP(ROW(K2146)-ROWS($K$1:$K$3),biasa1[NO])</f>
        <v>2143</v>
      </c>
      <c r="L2146" s="77" t="str">
        <f>LOOKUP(biasa2[[#This Row],[NO]],biasa1[NO],biasa1[NAMA])</f>
        <v>Stip 6213</v>
      </c>
      <c r="M2146" s="91">
        <f>LOOKUP(biasa2[[#This Row],[NO]],biasa1[NO],biasa1[JUMLAH])</f>
        <v>12</v>
      </c>
      <c r="N2146" s="91" t="str">
        <f>LOOKUP(biasa2[[#This Row],[NO]],biasa1[NO],biasa1[SATUAN])</f>
        <v>16 box</v>
      </c>
    </row>
    <row r="2147" spans="1:14" ht="20.100000000000001" customHeight="1">
      <c r="A2147" s="87">
        <f>IF(biasa1[[#This Row],[JUMLAH]]&gt;0,COUNT(A$3:$A2146)+1,"")</f>
        <v>2120</v>
      </c>
      <c r="B2147" s="88" t="s">
        <v>2102</v>
      </c>
      <c r="C2147" s="87">
        <f>IF(biasa1[[#This Row],[BARU]]="",biasa1[[#This Row],[JUMLAH AWAL]],biasa1[[#This Row],[BARU]])</f>
        <v>1</v>
      </c>
      <c r="D2147" s="87">
        <v>100</v>
      </c>
      <c r="E2147" s="87">
        <v>1</v>
      </c>
      <c r="F2147" s="87"/>
      <c r="G21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7" s="90"/>
      <c r="I21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7" s="91">
        <f>LOOKUP(ROW(K2147)-ROWS($K$1:$K$3),biasa1[NO])</f>
        <v>2144</v>
      </c>
      <c r="L2147" s="77" t="str">
        <f>LOOKUP(biasa2[[#This Row],[NO]],biasa1[NO],biasa1[NAMA])</f>
        <v>Stip 6219</v>
      </c>
      <c r="M2147" s="91">
        <f>LOOKUP(biasa2[[#This Row],[NO]],biasa1[NO],biasa1[JUMLAH])</f>
        <v>8</v>
      </c>
      <c r="N2147" s="91" t="str">
        <f>LOOKUP(biasa2[[#This Row],[NO]],biasa1[NO],biasa1[SATUAN])</f>
        <v>20 box</v>
      </c>
    </row>
    <row r="2148" spans="1:14" ht="20.100000000000001" customHeight="1">
      <c r="A2148" s="87">
        <f>IF(biasa1[[#This Row],[JUMLAH]]&gt;0,COUNT(A$3:$A2147)+1,"")</f>
        <v>2121</v>
      </c>
      <c r="B2148" s="88" t="s">
        <v>2103</v>
      </c>
      <c r="C2148" s="87">
        <f>IF(biasa1[[#This Row],[BARU]]="",biasa1[[#This Row],[JUMLAH AWAL]],biasa1[[#This Row],[BARU]])</f>
        <v>1</v>
      </c>
      <c r="D2148" s="87" t="s">
        <v>31</v>
      </c>
      <c r="E2148" s="87">
        <v>1</v>
      </c>
      <c r="F2148" s="87"/>
      <c r="G21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8" s="90"/>
      <c r="I21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8" s="91">
        <f>LOOKUP(ROW(K2148)-ROWS($K$1:$K$3),biasa1[NO])</f>
        <v>2145</v>
      </c>
      <c r="L2148" s="77" t="str">
        <f>LOOKUP(biasa2[[#This Row],[NO]],biasa1[NO],biasa1[NAMA])</f>
        <v>Stip 8904</v>
      </c>
      <c r="M2148" s="91">
        <f>LOOKUP(biasa2[[#This Row],[NO]],biasa1[NO],biasa1[JUMLAH])</f>
        <v>1</v>
      </c>
      <c r="N2148" s="91" t="str">
        <f>LOOKUP(biasa2[[#This Row],[NO]],biasa1[NO],biasa1[SATUAN])</f>
        <v>24 box</v>
      </c>
    </row>
    <row r="2149" spans="1:14" ht="20.100000000000001" customHeight="1">
      <c r="A2149" s="87">
        <f>IF(biasa1[[#This Row],[JUMLAH]]&gt;0,COUNT(A$3:$A2148)+1,"")</f>
        <v>2122</v>
      </c>
      <c r="B2149" s="88" t="s">
        <v>2104</v>
      </c>
      <c r="C2149" s="87">
        <f>IF(biasa1[[#This Row],[BARU]]="",biasa1[[#This Row],[JUMLAH AWAL]],biasa1[[#This Row],[BARU]])</f>
        <v>2</v>
      </c>
      <c r="D2149" s="87" t="s">
        <v>2105</v>
      </c>
      <c r="E2149" s="87">
        <v>2</v>
      </c>
      <c r="F2149" s="87"/>
      <c r="G21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9" s="90"/>
      <c r="I21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9" s="91">
        <f>LOOKUP(ROW(K2149)-ROWS($K$1:$K$3),biasa1[NO])</f>
        <v>2146</v>
      </c>
      <c r="L2149" s="77" t="str">
        <f>LOOKUP(biasa2[[#This Row],[NO]],biasa1[NO],biasa1[NAMA])</f>
        <v>Stip 943 Kotak (1 Box=24)</v>
      </c>
      <c r="M2149" s="91">
        <f>LOOKUP(biasa2[[#This Row],[NO]],biasa1[NO],biasa1[JUMLAH])</f>
        <v>10</v>
      </c>
      <c r="N2149" s="91" t="str">
        <f>LOOKUP(biasa2[[#This Row],[NO]],biasa1[NO],biasa1[SATUAN])</f>
        <v>30 box</v>
      </c>
    </row>
    <row r="2150" spans="1:14" ht="20.100000000000001" customHeight="1">
      <c r="A2150" s="87">
        <f>IF(biasa1[[#This Row],[JUMLAH]]&gt;0,COUNT(A$3:$A2149)+1,"")</f>
        <v>2123</v>
      </c>
      <c r="B2150" s="88" t="s">
        <v>2106</v>
      </c>
      <c r="C2150" s="87">
        <f>IF(biasa1[[#This Row],[BARU]]="",biasa1[[#This Row],[JUMLAH AWAL]],biasa1[[#This Row],[BARU]])</f>
        <v>1</v>
      </c>
      <c r="D2150" s="87" t="s">
        <v>285</v>
      </c>
      <c r="E2150" s="87">
        <v>1</v>
      </c>
      <c r="F2150" s="87"/>
      <c r="G21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0" s="90"/>
      <c r="I21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0" s="91">
        <f>LOOKUP(ROW(K2150)-ROWS($K$1:$K$3),biasa1[NO])</f>
        <v>2147</v>
      </c>
      <c r="L2150" s="77" t="str">
        <f>LOOKUP(biasa2[[#This Row],[NO]],biasa1[NO],biasa1[NAMA])</f>
        <v>Stip 944 Botol (1 Box=32)</v>
      </c>
      <c r="M2150" s="91">
        <f>LOOKUP(biasa2[[#This Row],[NO]],biasa1[NO],biasa1[JUMLAH])</f>
        <v>2</v>
      </c>
      <c r="N2150" s="91" t="str">
        <f>LOOKUP(biasa2[[#This Row],[NO]],biasa1[NO],biasa1[SATUAN])</f>
        <v>30 box</v>
      </c>
    </row>
    <row r="2151" spans="1:14" ht="20.100000000000001" customHeight="1">
      <c r="A2151" s="87">
        <f>IF(biasa1[[#This Row],[JUMLAH]]&gt;0,COUNT(A$3:$A2150)+1,"")</f>
        <v>2124</v>
      </c>
      <c r="B2151" s="88" t="s">
        <v>2107</v>
      </c>
      <c r="C2151" s="87">
        <f>IF(biasa1[[#This Row],[BARU]]="",biasa1[[#This Row],[JUMLAH AWAL]],biasa1[[#This Row],[BARU]])</f>
        <v>4</v>
      </c>
      <c r="D2151" s="87" t="s">
        <v>627</v>
      </c>
      <c r="E2151" s="87">
        <v>4</v>
      </c>
      <c r="F2151" s="87"/>
      <c r="G21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1" s="90"/>
      <c r="I21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1" s="91">
        <f>LOOKUP(ROW(K2151)-ROWS($K$1:$K$3),biasa1[NO])</f>
        <v>2148</v>
      </c>
      <c r="L2151" s="77" t="str">
        <f>LOOKUP(biasa2[[#This Row],[NO]],biasa1[NO],biasa1[NAMA])</f>
        <v>Stip A 032 bentuk Shaun (1x24)</v>
      </c>
      <c r="M2151" s="91">
        <f>LOOKUP(biasa2[[#This Row],[NO]],biasa1[NO],biasa1[JUMLAH])</f>
        <v>1</v>
      </c>
      <c r="N2151" s="91" t="str">
        <f>LOOKUP(biasa2[[#This Row],[NO]],biasa1[NO],biasa1[SATUAN])</f>
        <v>40 box</v>
      </c>
    </row>
    <row r="2152" spans="1:14" ht="20.100000000000001" customHeight="1">
      <c r="A2152" s="87">
        <f>IF(biasa1[[#This Row],[JUMLAH]]&gt;0,COUNT(A$3:$A2151)+1,"")</f>
        <v>2125</v>
      </c>
      <c r="B2152" s="88" t="s">
        <v>2108</v>
      </c>
      <c r="C2152" s="87">
        <f>IF(biasa1[[#This Row],[BARU]]="",biasa1[[#This Row],[JUMLAH AWAL]],biasa1[[#This Row],[BARU]])</f>
        <v>4</v>
      </c>
      <c r="D2152" s="87">
        <v>480</v>
      </c>
      <c r="E2152" s="87">
        <v>4</v>
      </c>
      <c r="F2152" s="87"/>
      <c r="G21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2" s="90"/>
      <c r="I21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2" s="91">
        <f>LOOKUP(ROW(K2152)-ROWS($K$1:$K$3),biasa1[NO])</f>
        <v>2149</v>
      </c>
      <c r="L2152" s="77" t="str">
        <f>LOOKUP(biasa2[[#This Row],[NO]],biasa1[NO],biasa1[NAMA])</f>
        <v>Stip A 037 Smurf</v>
      </c>
      <c r="M2152" s="91">
        <f>LOOKUP(biasa2[[#This Row],[NO]],biasa1[NO],biasa1[JUMLAH])</f>
        <v>4</v>
      </c>
      <c r="N2152" s="91" t="str">
        <f>LOOKUP(biasa2[[#This Row],[NO]],biasa1[NO],biasa1[SATUAN])</f>
        <v>40 box</v>
      </c>
    </row>
    <row r="2153" spans="1:14" ht="20.100000000000001" customHeight="1">
      <c r="A2153" s="87">
        <f>IF(biasa1[[#This Row],[JUMLAH]]&gt;0,COUNT(A$3:$A2152)+1,"")</f>
        <v>2126</v>
      </c>
      <c r="B2153" s="88" t="s">
        <v>2109</v>
      </c>
      <c r="C2153" s="87">
        <f>IF(biasa1[[#This Row],[BARU]]="",biasa1[[#This Row],[JUMLAH AWAL]],biasa1[[#This Row],[BARU]])</f>
        <v>1</v>
      </c>
      <c r="D2153" s="87" t="s">
        <v>2110</v>
      </c>
      <c r="E2153" s="87">
        <v>1</v>
      </c>
      <c r="F2153" s="87"/>
      <c r="G21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3" s="90"/>
      <c r="I21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3" s="91">
        <f>LOOKUP(ROW(K2153)-ROWS($K$1:$K$3),biasa1[NO])</f>
        <v>2150</v>
      </c>
      <c r="L2153" s="77" t="str">
        <f>LOOKUP(biasa2[[#This Row],[NO]],biasa1[NO],biasa1[NAMA])</f>
        <v>Stip A 081-082</v>
      </c>
      <c r="M2153" s="91">
        <f>LOOKUP(biasa2[[#This Row],[NO]],biasa1[NO],biasa1[JUMLAH])</f>
        <v>5</v>
      </c>
      <c r="N2153" s="91" t="str">
        <f>LOOKUP(biasa2[[#This Row],[NO]],biasa1[NO],biasa1[SATUAN])</f>
        <v>48 box</v>
      </c>
    </row>
    <row r="2154" spans="1:14" ht="20.100000000000001" customHeight="1">
      <c r="A2154" s="87">
        <f>IF(biasa1[[#This Row],[JUMLAH]]&gt;0,COUNT(A$3:$A2153)+1,"")</f>
        <v>2127</v>
      </c>
      <c r="B2154" s="88" t="s">
        <v>2111</v>
      </c>
      <c r="C2154" s="87">
        <f>IF(biasa1[[#This Row],[BARU]]="",biasa1[[#This Row],[JUMLAH AWAL]],biasa1[[#This Row],[BARU]])</f>
        <v>1</v>
      </c>
      <c r="D2154" s="87">
        <v>2400</v>
      </c>
      <c r="E2154" s="87">
        <v>1</v>
      </c>
      <c r="F2154" s="87"/>
      <c r="G21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4" s="90"/>
      <c r="I21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4" s="91">
        <f>LOOKUP(ROW(K2154)-ROWS($K$1:$K$3),biasa1[NO])</f>
        <v>2151</v>
      </c>
      <c r="L2154" s="77" t="str">
        <f>LOOKUP(biasa2[[#This Row],[NO]],biasa1[NO],biasa1[NAMA])</f>
        <v>Stip A 086 Apple (1x20)</v>
      </c>
      <c r="M2154" s="91">
        <f>LOOKUP(biasa2[[#This Row],[NO]],biasa1[NO],biasa1[JUMLAH])</f>
        <v>13</v>
      </c>
      <c r="N2154" s="91" t="str">
        <f>LOOKUP(biasa2[[#This Row],[NO]],biasa1[NO],biasa1[SATUAN])</f>
        <v>40 tas</v>
      </c>
    </row>
    <row r="2155" spans="1:14" ht="20.100000000000001" customHeight="1">
      <c r="A2155" s="87">
        <f>IF(biasa1[[#This Row],[JUMLAH]]&gt;0,COUNT(A$3:$A2154)+1,"")</f>
        <v>2128</v>
      </c>
      <c r="B2155" s="88" t="s">
        <v>2112</v>
      </c>
      <c r="C2155" s="87">
        <f>IF(biasa1[[#This Row],[BARU]]="",biasa1[[#This Row],[JUMLAH AWAL]],biasa1[[#This Row],[BARU]])</f>
        <v>1</v>
      </c>
      <c r="D2155" s="87" t="s">
        <v>31</v>
      </c>
      <c r="E2155" s="87">
        <v>1</v>
      </c>
      <c r="F2155" s="87"/>
      <c r="G21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5" s="90"/>
      <c r="I21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5" s="91">
        <f>LOOKUP(ROW(K2155)-ROWS($K$1:$K$3),biasa1[NO])</f>
        <v>2152</v>
      </c>
      <c r="L2155" s="77" t="str">
        <f>LOOKUP(biasa2[[#This Row],[NO]],biasa1[NO],biasa1[NAMA])</f>
        <v>Stip A 089 Kupu2 (1x18)</v>
      </c>
      <c r="M2155" s="91">
        <f>LOOKUP(biasa2[[#This Row],[NO]],biasa1[NO],biasa1[JUMLAH])</f>
        <v>7</v>
      </c>
      <c r="N2155" s="91" t="str">
        <f>LOOKUP(biasa2[[#This Row],[NO]],biasa1[NO],biasa1[SATUAN])</f>
        <v>45 tas</v>
      </c>
    </row>
    <row r="2156" spans="1:14" ht="20.100000000000001" customHeight="1">
      <c r="A2156" s="87">
        <f>IF(biasa1[[#This Row],[JUMLAH]]&gt;0,COUNT(A$3:$A2155)+1,"")</f>
        <v>2129</v>
      </c>
      <c r="B2156" s="88" t="s">
        <v>2113</v>
      </c>
      <c r="C2156" s="87">
        <f>IF(biasa1[[#This Row],[BARU]]="",biasa1[[#This Row],[JUMLAH AWAL]],biasa1[[#This Row],[BARU]])</f>
        <v>4</v>
      </c>
      <c r="D2156" s="87">
        <v>800</v>
      </c>
      <c r="E2156" s="87">
        <v>4</v>
      </c>
      <c r="F2156" s="87"/>
      <c r="G21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6" s="90"/>
      <c r="I21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6" s="91">
        <f>LOOKUP(ROW(K2156)-ROWS($K$1:$K$3),biasa1[NO])</f>
        <v>2153</v>
      </c>
      <c r="L2156" s="77" t="str">
        <f>LOOKUP(biasa2[[#This Row],[NO]],biasa1[NO],biasa1[NAMA])</f>
        <v>Stip A 090 WTP (1x24)</v>
      </c>
      <c r="M2156" s="91">
        <f>LOOKUP(biasa2[[#This Row],[NO]],biasa1[NO],biasa1[JUMLAH])</f>
        <v>12</v>
      </c>
      <c r="N2156" s="91" t="str">
        <f>LOOKUP(biasa2[[#This Row],[NO]],biasa1[NO],biasa1[SATUAN])</f>
        <v>40 tas</v>
      </c>
    </row>
    <row r="2157" spans="1:14" ht="20.100000000000001" customHeight="1">
      <c r="A2157" s="87">
        <f>IF(biasa1[[#This Row],[JUMLAH]]&gt;0,COUNT(A$3:$A2156)+1,"")</f>
        <v>2130</v>
      </c>
      <c r="B2157" s="88" t="s">
        <v>2114</v>
      </c>
      <c r="C2157" s="87">
        <f>IF(biasa1[[#This Row],[BARU]]="",biasa1[[#This Row],[JUMLAH AWAL]],biasa1[[#This Row],[BARU]])</f>
        <v>4</v>
      </c>
      <c r="D2157" s="87">
        <v>800</v>
      </c>
      <c r="E2157" s="87">
        <v>4</v>
      </c>
      <c r="F2157" s="87"/>
      <c r="G21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7" s="90"/>
      <c r="I21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7" s="91">
        <f>LOOKUP(ROW(K2157)-ROWS($K$1:$K$3),biasa1[NO])</f>
        <v>2154</v>
      </c>
      <c r="L2157" s="77" t="str">
        <f>LOOKUP(biasa2[[#This Row],[NO]],biasa1[NO],biasa1[NAMA])</f>
        <v>Stip A 091-092 (1x48)</v>
      </c>
      <c r="M2157" s="91">
        <f>LOOKUP(biasa2[[#This Row],[NO]],biasa1[NO],biasa1[JUMLAH])</f>
        <v>5</v>
      </c>
      <c r="N2157" s="91" t="str">
        <f>LOOKUP(biasa2[[#This Row],[NO]],biasa1[NO],biasa1[SATUAN])</f>
        <v>48 box</v>
      </c>
    </row>
    <row r="2158" spans="1:14" ht="20.100000000000001" customHeight="1">
      <c r="A2158" s="87">
        <f>IF(biasa1[[#This Row],[JUMLAH]]&gt;0,COUNT(A$3:$A2157)+1,"")</f>
        <v>2131</v>
      </c>
      <c r="B2158" s="88" t="s">
        <v>2115</v>
      </c>
      <c r="C2158" s="87">
        <f>IF(biasa1[[#This Row],[BARU]]="",biasa1[[#This Row],[JUMLAH AWAL]],biasa1[[#This Row],[BARU]])</f>
        <v>6</v>
      </c>
      <c r="D2158" s="87" t="s">
        <v>2116</v>
      </c>
      <c r="E2158" s="87">
        <v>6</v>
      </c>
      <c r="F2158" s="87"/>
      <c r="G21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8" s="90"/>
      <c r="I21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8" s="91">
        <f>LOOKUP(ROW(K2158)-ROWS($K$1:$K$3),biasa1[NO])</f>
        <v>2155</v>
      </c>
      <c r="L2158" s="77" t="str">
        <f>LOOKUP(biasa2[[#This Row],[NO]],biasa1[NO],biasa1[NAMA])</f>
        <v>Stip A 093 WTP (1x12)</v>
      </c>
      <c r="M2158" s="91">
        <f>LOOKUP(biasa2[[#This Row],[NO]],biasa1[NO],biasa1[JUMLAH])</f>
        <v>16</v>
      </c>
      <c r="N2158" s="91" t="str">
        <f>LOOKUP(biasa2[[#This Row],[NO]],biasa1[NO],biasa1[SATUAN])</f>
        <v>30 box</v>
      </c>
    </row>
    <row r="2159" spans="1:14" ht="20.100000000000001" customHeight="1">
      <c r="A2159" s="87">
        <f>IF(biasa1[[#This Row],[JUMLAH]]&gt;0,COUNT(A$3:$A2158)+1,"")</f>
        <v>2132</v>
      </c>
      <c r="B2159" s="88" t="s">
        <v>2117</v>
      </c>
      <c r="C2159" s="87">
        <f>IF(biasa1[[#This Row],[BARU]]="",biasa1[[#This Row],[JUMLAH AWAL]],biasa1[[#This Row],[BARU]])</f>
        <v>1</v>
      </c>
      <c r="D2159" s="87" t="s">
        <v>165</v>
      </c>
      <c r="E2159" s="87">
        <v>1</v>
      </c>
      <c r="F2159" s="87"/>
      <c r="G21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9" s="90"/>
      <c r="I21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9" s="91">
        <f>LOOKUP(ROW(K2159)-ROWS($K$1:$K$3),biasa1[NO])</f>
        <v>2156</v>
      </c>
      <c r="L2159" s="77" t="str">
        <f>LOOKUP(biasa2[[#This Row],[NO]],biasa1[NO],biasa1[NAMA])</f>
        <v>Stip A 098 Boneka (1x40)</v>
      </c>
      <c r="M2159" s="91">
        <f>LOOKUP(biasa2[[#This Row],[NO]],biasa1[NO],biasa1[JUMLAH])</f>
        <v>4</v>
      </c>
      <c r="N2159" s="91" t="str">
        <f>LOOKUP(biasa2[[#This Row],[NO]],biasa1[NO],biasa1[SATUAN])</f>
        <v>20 box</v>
      </c>
    </row>
    <row r="2160" spans="1:14" ht="20.100000000000001" customHeight="1">
      <c r="A2160" s="87">
        <f>IF(biasa1[[#This Row],[JUMLAH]]&gt;0,COUNT(A$3:$A2159)+1,"")</f>
        <v>2133</v>
      </c>
      <c r="B2160" s="88" t="s">
        <v>2118</v>
      </c>
      <c r="C2160" s="87">
        <f>IF(biasa1[[#This Row],[BARU]]="",biasa1[[#This Row],[JUMLAH AWAL]],biasa1[[#This Row],[BARU]])</f>
        <v>3</v>
      </c>
      <c r="D2160" s="87" t="s">
        <v>83</v>
      </c>
      <c r="E2160" s="87">
        <v>3</v>
      </c>
      <c r="F2160" s="87"/>
      <c r="G21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0" s="90"/>
      <c r="I21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0" s="91">
        <f>LOOKUP(ROW(K2160)-ROWS($K$1:$K$3),biasa1[NO])</f>
        <v>2157</v>
      </c>
      <c r="L2160" s="77" t="str">
        <f>LOOKUP(biasa2[[#This Row],[NO]],biasa1[NO],biasa1[NAMA])</f>
        <v>Stip Abjad Disney (26)</v>
      </c>
      <c r="M2160" s="91">
        <f>LOOKUP(biasa2[[#This Row],[NO]],biasa1[NO],biasa1[JUMLAH])</f>
        <v>2</v>
      </c>
      <c r="N2160" s="91" t="str">
        <f>LOOKUP(biasa2[[#This Row],[NO]],biasa1[NO],biasa1[SATUAN])</f>
        <v>80 box</v>
      </c>
    </row>
    <row r="2161" spans="1:14" ht="20.100000000000001" customHeight="1">
      <c r="A2161" s="87">
        <f>IF(biasa1[[#This Row],[JUMLAH]]&gt;0,COUNT(A$3:$A2160)+1,"")</f>
        <v>2134</v>
      </c>
      <c r="B2161" s="88" t="s">
        <v>2119</v>
      </c>
      <c r="C2161" s="87">
        <f>IF(biasa1[[#This Row],[BARU]]="",biasa1[[#This Row],[JUMLAH AWAL]],biasa1[[#This Row],[BARU]])</f>
        <v>3</v>
      </c>
      <c r="D2161" s="87" t="s">
        <v>245</v>
      </c>
      <c r="E2161" s="87">
        <v>3</v>
      </c>
      <c r="F2161" s="87"/>
      <c r="G21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1" s="90"/>
      <c r="I21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1" s="91">
        <f>LOOKUP(ROW(K2161)-ROWS($K$1:$K$3),biasa1[NO])</f>
        <v>2158</v>
      </c>
      <c r="L2161" s="77" t="str">
        <f>LOOKUP(biasa2[[#This Row],[NO]],biasa1[NO],biasa1[NAMA])</f>
        <v>Stip bentuk love warna K 6934 (120)</v>
      </c>
      <c r="M2161" s="91">
        <f>LOOKUP(biasa2[[#This Row],[NO]],biasa1[NO],biasa1[JUMLAH])</f>
        <v>3</v>
      </c>
      <c r="N2161" s="91" t="str">
        <f>LOOKUP(biasa2[[#This Row],[NO]],biasa1[NO],biasa1[SATUAN])</f>
        <v>240 ls</v>
      </c>
    </row>
    <row r="2162" spans="1:14" ht="20.100000000000001" customHeight="1">
      <c r="A2162" s="87">
        <f>IF(biasa1[[#This Row],[JUMLAH]]&gt;0,COUNT(A$3:$A2161)+1,"")</f>
        <v>2135</v>
      </c>
      <c r="B2162" s="88" t="s">
        <v>2120</v>
      </c>
      <c r="C2162" s="87">
        <f>IF(biasa1[[#This Row],[BARU]]="",biasa1[[#This Row],[JUMLAH AWAL]],biasa1[[#This Row],[BARU]])</f>
        <v>3</v>
      </c>
      <c r="D2162" s="87" t="s">
        <v>165</v>
      </c>
      <c r="E2162" s="87">
        <v>3</v>
      </c>
      <c r="F2162" s="87"/>
      <c r="G21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2" s="90"/>
      <c r="I21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2" s="91">
        <f>LOOKUP(ROW(K2162)-ROWS($K$1:$K$3),biasa1[NO])</f>
        <v>2159</v>
      </c>
      <c r="L2162" s="77" t="str">
        <f>LOOKUP(biasa2[[#This Row],[NO]],biasa1[NO],biasa1[NAMA])</f>
        <v>Stip BF 109</v>
      </c>
      <c r="M2162" s="91">
        <f>LOOKUP(biasa2[[#This Row],[NO]],biasa1[NO],biasa1[JUMLAH])</f>
        <v>3</v>
      </c>
      <c r="N2162" s="91" t="str">
        <f>LOOKUP(biasa2[[#This Row],[NO]],biasa1[NO],biasa1[SATUAN])</f>
        <v>3200 pc</v>
      </c>
    </row>
    <row r="2163" spans="1:14" ht="20.100000000000001" customHeight="1">
      <c r="A2163" s="87">
        <f>IF(biasa1[[#This Row],[JUMLAH]]&gt;0,COUNT(A$3:$A2162)+1,"")</f>
        <v>2136</v>
      </c>
      <c r="B2163" s="88" t="s">
        <v>2121</v>
      </c>
      <c r="C2163" s="87">
        <f>IF(biasa1[[#This Row],[BARU]]="",biasa1[[#This Row],[JUMLAH AWAL]],biasa1[[#This Row],[BARU]])</f>
        <v>1</v>
      </c>
      <c r="D2163" s="87" t="s">
        <v>148</v>
      </c>
      <c r="E2163" s="87">
        <v>1</v>
      </c>
      <c r="F2163" s="87"/>
      <c r="G21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3" s="90"/>
      <c r="I21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3" s="91">
        <f>LOOKUP(ROW(K2163)-ROWS($K$1:$K$3),biasa1[NO])</f>
        <v>2160</v>
      </c>
      <c r="L2163" s="77" t="str">
        <f>LOOKUP(biasa2[[#This Row],[NO]],biasa1[NO],biasa1[NAMA])</f>
        <v>Stip Boneka salju 6219</v>
      </c>
      <c r="M2163" s="91">
        <f>LOOKUP(biasa2[[#This Row],[NO]],biasa1[NO],biasa1[JUMLAH])</f>
        <v>1</v>
      </c>
      <c r="N2163" s="91" t="str">
        <f>LOOKUP(biasa2[[#This Row],[NO]],biasa1[NO],biasa1[SATUAN])</f>
        <v>20 box</v>
      </c>
    </row>
    <row r="2164" spans="1:14" ht="20.100000000000001" customHeight="1">
      <c r="A2164" s="87">
        <f>IF(biasa1[[#This Row],[JUMLAH]]&gt;0,COUNT(A$3:$A2163)+1,"")</f>
        <v>2137</v>
      </c>
      <c r="B2164" s="88" t="s">
        <v>2122</v>
      </c>
      <c r="C2164" s="87">
        <f>IF(biasa1[[#This Row],[BARU]]="",biasa1[[#This Row],[JUMLAH AWAL]],biasa1[[#This Row],[BARU]])</f>
        <v>11</v>
      </c>
      <c r="D2164" s="87" t="s">
        <v>2123</v>
      </c>
      <c r="E2164" s="87">
        <v>11</v>
      </c>
      <c r="F2164" s="87"/>
      <c r="G21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4" s="90"/>
      <c r="I21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4" s="91">
        <f>LOOKUP(ROW(K2164)-ROWS($K$1:$K$3),biasa1[NO])</f>
        <v>2161</v>
      </c>
      <c r="L2164" s="77" t="str">
        <f>LOOKUP(biasa2[[#This Row],[NO]],biasa1[NO],biasa1[NAMA])</f>
        <v>Stip Brush C14-228 (48)</v>
      </c>
      <c r="M2164" s="91">
        <f>LOOKUP(biasa2[[#This Row],[NO]],biasa1[NO],biasa1[JUMLAH])</f>
        <v>4</v>
      </c>
      <c r="N2164" s="91" t="str">
        <f>LOOKUP(biasa2[[#This Row],[NO]],biasa1[NO],biasa1[SATUAN])</f>
        <v>96 ls</v>
      </c>
    </row>
    <row r="2165" spans="1:14" ht="20.100000000000001" customHeight="1">
      <c r="A2165" s="87">
        <f>IF(biasa1[[#This Row],[JUMLAH]]&gt;0,COUNT(A$3:$A2164)+1,"")</f>
        <v>2138</v>
      </c>
      <c r="B2165" s="88" t="s">
        <v>2124</v>
      </c>
      <c r="C2165" s="87">
        <f>IF(biasa1[[#This Row],[BARU]]="",biasa1[[#This Row],[JUMLAH AWAL]],biasa1[[#This Row],[BARU]])</f>
        <v>11</v>
      </c>
      <c r="D2165" s="87" t="s">
        <v>2123</v>
      </c>
      <c r="E2165" s="87">
        <v>11</v>
      </c>
      <c r="F2165" s="87"/>
      <c r="G21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5" s="90"/>
      <c r="I21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5" s="91">
        <f>LOOKUP(ROW(K2165)-ROWS($K$1:$K$3),biasa1[NO])</f>
        <v>2162</v>
      </c>
      <c r="L2165" s="77" t="str">
        <f>LOOKUP(biasa2[[#This Row],[NO]],biasa1[NO],biasa1[NAMA])</f>
        <v>Stip Collen (36)</v>
      </c>
      <c r="M2165" s="91">
        <f>LOOKUP(biasa2[[#This Row],[NO]],biasa1[NO],biasa1[JUMLAH])</f>
        <v>2</v>
      </c>
      <c r="N2165" s="91" t="str">
        <f>LOOKUP(biasa2[[#This Row],[NO]],biasa1[NO],biasa1[SATUAN])</f>
        <v>48 box</v>
      </c>
    </row>
    <row r="2166" spans="1:14" ht="20.100000000000001" customHeight="1">
      <c r="A2166" s="87">
        <f>IF(biasa1[[#This Row],[JUMLAH]]&gt;0,COUNT(A$3:$A2165)+1,"")</f>
        <v>2139</v>
      </c>
      <c r="B2166" s="88" t="s">
        <v>2125</v>
      </c>
      <c r="C2166" s="87">
        <f>IF(biasa1[[#This Row],[BARU]]="",biasa1[[#This Row],[JUMLAH AWAL]],biasa1[[#This Row],[BARU]])</f>
        <v>9</v>
      </c>
      <c r="D2166" s="87" t="s">
        <v>2123</v>
      </c>
      <c r="E2166" s="87">
        <v>9</v>
      </c>
      <c r="F2166" s="87"/>
      <c r="G21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6" s="90"/>
      <c r="I21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6" s="91">
        <f>LOOKUP(ROW(K2166)-ROWS($K$1:$K$3),biasa1[NO])</f>
        <v>2163</v>
      </c>
      <c r="L2166" s="77" t="str">
        <f>LOOKUP(biasa2[[#This Row],[NO]],biasa1[NO],biasa1[NAMA])</f>
        <v>Stip Deboss DB B20 putih</v>
      </c>
      <c r="M2166" s="91">
        <f>LOOKUP(biasa2[[#This Row],[NO]],biasa1[NO],biasa1[JUMLAH])</f>
        <v>1</v>
      </c>
      <c r="N2166" s="91" t="str">
        <f>LOOKUP(biasa2[[#This Row],[NO]],biasa1[NO],biasa1[SATUAN])</f>
        <v>50 box</v>
      </c>
    </row>
    <row r="2167" spans="1:14" ht="20.100000000000001" customHeight="1">
      <c r="A2167" s="87">
        <f>IF(biasa1[[#This Row],[JUMLAH]]&gt;0,COUNT(A$3:$A2166)+1,"")</f>
        <v>2140</v>
      </c>
      <c r="B2167" s="88" t="s">
        <v>2126</v>
      </c>
      <c r="C2167" s="87">
        <f>IF(biasa1[[#This Row],[BARU]]="",biasa1[[#This Row],[JUMLAH AWAL]],biasa1[[#This Row],[BARU]])</f>
        <v>5</v>
      </c>
      <c r="D2167" s="87" t="s">
        <v>405</v>
      </c>
      <c r="E2167" s="87">
        <v>5</v>
      </c>
      <c r="F2167" s="87"/>
      <c r="G21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7" s="90"/>
      <c r="I21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7" s="91">
        <f>LOOKUP(ROW(K2167)-ROWS($K$1:$K$3),biasa1[NO])</f>
        <v>2164</v>
      </c>
      <c r="L2167" s="77" t="str">
        <f>LOOKUP(biasa2[[#This Row],[NO]],biasa1[NO],biasa1[NAMA])</f>
        <v>Stip Deboss DB B40 P</v>
      </c>
      <c r="M2167" s="91">
        <f>LOOKUP(biasa2[[#This Row],[NO]],biasa1[NO],biasa1[JUMLAH])</f>
        <v>2</v>
      </c>
      <c r="N2167" s="91" t="str">
        <f>LOOKUP(biasa2[[#This Row],[NO]],biasa1[NO],biasa1[SATUAN])</f>
        <v>50 box</v>
      </c>
    </row>
    <row r="2168" spans="1:14" ht="20.100000000000001" customHeight="1">
      <c r="A2168" s="87">
        <f>IF(biasa1[[#This Row],[JUMLAH]]&gt;0,COUNT(A$3:$A2167)+1,"")</f>
        <v>2141</v>
      </c>
      <c r="B2168" s="88" t="s">
        <v>2127</v>
      </c>
      <c r="C2168" s="87">
        <f>IF(biasa1[[#This Row],[BARU]]="",biasa1[[#This Row],[JUMLAH AWAL]],biasa1[[#This Row],[BARU]])</f>
        <v>10</v>
      </c>
      <c r="D2168" s="87" t="s">
        <v>405</v>
      </c>
      <c r="E2168" s="87">
        <v>10</v>
      </c>
      <c r="F2168" s="87"/>
      <c r="G21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8" s="90"/>
      <c r="I21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8" s="91">
        <f>LOOKUP(ROW(K2168)-ROWS($K$1:$K$3),biasa1[NO])</f>
        <v>2165</v>
      </c>
      <c r="L2168" s="77" t="str">
        <f>LOOKUP(biasa2[[#This Row],[NO]],biasa1[NO],biasa1[NAMA])</f>
        <v>Stip Debozz 20 ht DBH-20H</v>
      </c>
      <c r="M2168" s="91">
        <f>LOOKUP(biasa2[[#This Row],[NO]],biasa1[NO],biasa1[JUMLAH])</f>
        <v>2</v>
      </c>
      <c r="N2168" s="91">
        <f>LOOKUP(biasa2[[#This Row],[NO]],biasa1[NO],biasa1[SATUAN])</f>
        <v>48</v>
      </c>
    </row>
    <row r="2169" spans="1:14" ht="20.100000000000001" customHeight="1">
      <c r="A2169" s="87">
        <f>IF(biasa1[[#This Row],[JUMLAH]]&gt;0,COUNT(A$3:$A2168)+1,"")</f>
        <v>2142</v>
      </c>
      <c r="B2169" s="88" t="s">
        <v>2128</v>
      </c>
      <c r="C2169" s="87">
        <f>IF(biasa1[[#This Row],[BARU]]="",biasa1[[#This Row],[JUMLAH AWAL]],biasa1[[#This Row],[BARU]])</f>
        <v>10</v>
      </c>
      <c r="D2169" s="87" t="s">
        <v>245</v>
      </c>
      <c r="E2169" s="87">
        <v>10</v>
      </c>
      <c r="F2169" s="87"/>
      <c r="G21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9" s="90"/>
      <c r="I21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9" s="91">
        <f>LOOKUP(ROW(K2169)-ROWS($K$1:$K$3),biasa1[NO])</f>
        <v>2166</v>
      </c>
      <c r="L2169" s="77" t="str">
        <f>LOOKUP(biasa2[[#This Row],[NO]],biasa1[NO],biasa1[NAMA])</f>
        <v>Stip Doraemon 0931 (24)</v>
      </c>
      <c r="M2169" s="91">
        <f>LOOKUP(biasa2[[#This Row],[NO]],biasa1[NO],biasa1[JUMLAH])</f>
        <v>7</v>
      </c>
      <c r="N2169" s="91" t="str">
        <f>LOOKUP(biasa2[[#This Row],[NO]],biasa1[NO],biasa1[SATUAN])</f>
        <v>40 box</v>
      </c>
    </row>
    <row r="2170" spans="1:14" ht="20.100000000000001" customHeight="1">
      <c r="A2170" s="87">
        <f>IF(biasa1[[#This Row],[JUMLAH]]&gt;0,COUNT(A$3:$A2169)+1,"")</f>
        <v>2143</v>
      </c>
      <c r="B2170" s="88" t="s">
        <v>2129</v>
      </c>
      <c r="C2170" s="87">
        <f>IF(biasa1[[#This Row],[BARU]]="",biasa1[[#This Row],[JUMLAH AWAL]],biasa1[[#This Row],[BARU]])</f>
        <v>12</v>
      </c>
      <c r="D2170" s="87" t="s">
        <v>405</v>
      </c>
      <c r="E2170" s="87">
        <v>12</v>
      </c>
      <c r="F2170" s="87"/>
      <c r="G21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0" s="90"/>
      <c r="I21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0" s="91">
        <f>LOOKUP(ROW(K2170)-ROWS($K$1:$K$3),biasa1[NO])</f>
        <v>2167</v>
      </c>
      <c r="L2170" s="77" t="str">
        <f>LOOKUP(biasa2[[#This Row],[NO]],biasa1[NO],biasa1[NAMA])</f>
        <v>Stip ER 02c ZRM</v>
      </c>
      <c r="M2170" s="91">
        <f>LOOKUP(biasa2[[#This Row],[NO]],biasa1[NO],biasa1[JUMLAH])</f>
        <v>1</v>
      </c>
      <c r="N2170" s="91" t="str">
        <f>LOOKUP(biasa2[[#This Row],[NO]],biasa1[NO],biasa1[SATUAN])</f>
        <v>40 pk</v>
      </c>
    </row>
    <row r="2171" spans="1:14" ht="20.100000000000001" customHeight="1">
      <c r="A2171" s="87">
        <f>IF(biasa1[[#This Row],[JUMLAH]]&gt;0,COUNT(A$3:$A2170)+1,"")</f>
        <v>2144</v>
      </c>
      <c r="B2171" s="88" t="s">
        <v>2130</v>
      </c>
      <c r="C2171" s="87">
        <f>IF(biasa1[[#This Row],[BARU]]="",biasa1[[#This Row],[JUMLAH AWAL]],biasa1[[#This Row],[BARU]])</f>
        <v>8</v>
      </c>
      <c r="D2171" s="87" t="s">
        <v>245</v>
      </c>
      <c r="E2171" s="87">
        <v>8</v>
      </c>
      <c r="F2171" s="87"/>
      <c r="G21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1" s="90"/>
      <c r="I21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1" s="91">
        <f>LOOKUP(ROW(K2171)-ROWS($K$1:$K$3),biasa1[NO])</f>
        <v>2168</v>
      </c>
      <c r="L2171" s="77" t="str">
        <f>LOOKUP(biasa2[[#This Row],[NO]],biasa1[NO],biasa1[NAMA])</f>
        <v>Stip ER 1318 minion (30)</v>
      </c>
      <c r="M2171" s="91">
        <f>LOOKUP(biasa2[[#This Row],[NO]],biasa1[NO],biasa1[JUMLAH])</f>
        <v>1</v>
      </c>
      <c r="N2171" s="91" t="str">
        <f>LOOKUP(biasa2[[#This Row],[NO]],biasa1[NO],biasa1[SATUAN])</f>
        <v>40 box</v>
      </c>
    </row>
    <row r="2172" spans="1:14" ht="20.100000000000001" customHeight="1">
      <c r="A2172" s="87">
        <f>IF(biasa1[[#This Row],[JUMLAH]]&gt;0,COUNT(A$3:$A2171)+1,"")</f>
        <v>2145</v>
      </c>
      <c r="B2172" s="88" t="s">
        <v>2131</v>
      </c>
      <c r="C2172" s="87">
        <f>IF(biasa1[[#This Row],[BARU]]="",biasa1[[#This Row],[JUMLAH AWAL]],biasa1[[#This Row],[BARU]])</f>
        <v>1</v>
      </c>
      <c r="D2172" s="87" t="s">
        <v>156</v>
      </c>
      <c r="E2172" s="87">
        <v>1</v>
      </c>
      <c r="F2172" s="87"/>
      <c r="G21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2" s="90"/>
      <c r="I21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2" s="91">
        <f>LOOKUP(ROW(K2172)-ROWS($K$1:$K$3),biasa1[NO])</f>
        <v>2169</v>
      </c>
      <c r="L2172" s="77" t="str">
        <f>LOOKUP(biasa2[[#This Row],[NO]],biasa1[NO],biasa1[NAMA])</f>
        <v>Stip ER 2065 lapis 1 box 24</v>
      </c>
      <c r="M2172" s="91">
        <f>LOOKUP(biasa2[[#This Row],[NO]],biasa1[NO],biasa1[JUMLAH])</f>
        <v>2</v>
      </c>
      <c r="N2172" s="91" t="str">
        <f>LOOKUP(biasa2[[#This Row],[NO]],biasa1[NO],biasa1[SATUAN])</f>
        <v>80 box</v>
      </c>
    </row>
    <row r="2173" spans="1:14" ht="20.100000000000001" customHeight="1">
      <c r="A2173" s="87">
        <f>IF(biasa1[[#This Row],[JUMLAH]]&gt;0,COUNT(A$3:$A2172)+1,"")</f>
        <v>2146</v>
      </c>
      <c r="B2173" s="88" t="s">
        <v>2132</v>
      </c>
      <c r="C2173" s="87">
        <f>IF(biasa1[[#This Row],[BARU]]="",biasa1[[#This Row],[JUMLAH AWAL]],biasa1[[#This Row],[BARU]])</f>
        <v>10</v>
      </c>
      <c r="D2173" s="87" t="s">
        <v>148</v>
      </c>
      <c r="E2173" s="87">
        <v>10</v>
      </c>
      <c r="F2173" s="87"/>
      <c r="G21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3" s="90"/>
      <c r="I21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3" s="91">
        <f>LOOKUP(ROW(K2173)-ROWS($K$1:$K$3),biasa1[NO])</f>
        <v>2170</v>
      </c>
      <c r="L2173" s="77" t="str">
        <f>LOOKUP(biasa2[[#This Row],[NO]],biasa1[NO],biasa1[NAMA])</f>
        <v>Stip ER-5129 Landak (24 pc)</v>
      </c>
      <c r="M2173" s="91">
        <f>LOOKUP(biasa2[[#This Row],[NO]],biasa1[NO],biasa1[JUMLAH])</f>
        <v>1</v>
      </c>
      <c r="N2173" s="91" t="str">
        <f>LOOKUP(biasa2[[#This Row],[NO]],biasa1[NO],biasa1[SATUAN])</f>
        <v>20 box</v>
      </c>
    </row>
    <row r="2174" spans="1:14" ht="20.100000000000001" customHeight="1">
      <c r="A2174" s="87">
        <f>IF(biasa1[[#This Row],[JUMLAH]]&gt;0,COUNT(A$3:$A2173)+1,"")</f>
        <v>2147</v>
      </c>
      <c r="B2174" s="88" t="s">
        <v>2133</v>
      </c>
      <c r="C2174" s="87">
        <f>IF(biasa1[[#This Row],[BARU]]="",biasa1[[#This Row],[JUMLAH AWAL]],biasa1[[#This Row],[BARU]])</f>
        <v>2</v>
      </c>
      <c r="D2174" s="87" t="s">
        <v>148</v>
      </c>
      <c r="E2174" s="87">
        <v>2</v>
      </c>
      <c r="F2174" s="87"/>
      <c r="G21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4" s="90"/>
      <c r="I21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4" s="91">
        <f>LOOKUP(ROW(K2174)-ROWS($K$1:$K$3),biasa1[NO])</f>
        <v>2171</v>
      </c>
      <c r="L2174" s="77" t="str">
        <f>LOOKUP(biasa2[[#This Row],[NO]],biasa1[NO],biasa1[NAMA])</f>
        <v>Stip girls pjg Ky H 8113</v>
      </c>
      <c r="M2174" s="91">
        <f>LOOKUP(biasa2[[#This Row],[NO]],biasa1[NO],biasa1[JUMLAH])</f>
        <v>2</v>
      </c>
      <c r="N2174" s="91" t="str">
        <f>LOOKUP(biasa2[[#This Row],[NO]],biasa1[NO],biasa1[SATUAN])</f>
        <v>24 box</v>
      </c>
    </row>
    <row r="2175" spans="1:14" ht="20.100000000000001" customHeight="1">
      <c r="A2175" s="87">
        <f>IF(biasa1[[#This Row],[JUMLAH]]&gt;0,COUNT(A$3:$A2174)+1,"")</f>
        <v>2148</v>
      </c>
      <c r="B2175" s="88" t="s">
        <v>2134</v>
      </c>
      <c r="C2175" s="87">
        <f>IF(biasa1[[#This Row],[BARU]]="",biasa1[[#This Row],[JUMLAH AWAL]],biasa1[[#This Row],[BARU]])</f>
        <v>1</v>
      </c>
      <c r="D2175" s="87" t="s">
        <v>165</v>
      </c>
      <c r="E2175" s="87">
        <v>1</v>
      </c>
      <c r="F2175" s="87"/>
      <c r="G21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5" s="90"/>
      <c r="I21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5" s="91">
        <f>LOOKUP(ROW(K2175)-ROWS($K$1:$K$3),biasa1[NO])</f>
        <v>2172</v>
      </c>
      <c r="L2175" s="77" t="str">
        <f>LOOKUP(biasa2[[#This Row],[NO]],biasa1[NO],biasa1[NAMA])</f>
        <v>Stip HK besar 6764 (60)</v>
      </c>
      <c r="M2175" s="91">
        <f>LOOKUP(biasa2[[#This Row],[NO]],biasa1[NO],biasa1[JUMLAH])</f>
        <v>47</v>
      </c>
      <c r="N2175" s="91" t="str">
        <f>LOOKUP(biasa2[[#This Row],[NO]],biasa1[NO],biasa1[SATUAN])</f>
        <v>120 ls</v>
      </c>
    </row>
    <row r="2176" spans="1:14" ht="20.100000000000001" customHeight="1">
      <c r="A2176" s="87">
        <f>IF(biasa1[[#This Row],[JUMLAH]]&gt;0,COUNT(A$3:$A2175)+1,"")</f>
        <v>2149</v>
      </c>
      <c r="B2176" s="88" t="s">
        <v>2135</v>
      </c>
      <c r="C2176" s="87">
        <f>IF(biasa1[[#This Row],[BARU]]="",biasa1[[#This Row],[JUMLAH AWAL]],biasa1[[#This Row],[BARU]])</f>
        <v>4</v>
      </c>
      <c r="D2176" s="87" t="s">
        <v>165</v>
      </c>
      <c r="E2176" s="87">
        <v>4</v>
      </c>
      <c r="F2176" s="87"/>
      <c r="G21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6" s="90"/>
      <c r="I21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6" s="91">
        <f>LOOKUP(ROW(K2176)-ROWS($K$1:$K$3),biasa1[NO])</f>
        <v>2173</v>
      </c>
      <c r="L2176" s="77" t="str">
        <f>LOOKUP(biasa2[[#This Row],[NO]],biasa1[NO],biasa1[NAMA])</f>
        <v>Stip HK K 6762 (120 pc) BLK</v>
      </c>
      <c r="M2176" s="91">
        <f>LOOKUP(biasa2[[#This Row],[NO]],biasa1[NO],biasa1[JUMLAH])</f>
        <v>48</v>
      </c>
      <c r="N2176" s="91" t="str">
        <f>LOOKUP(biasa2[[#This Row],[NO]],biasa1[NO],biasa1[SATUAN])</f>
        <v>240 ls</v>
      </c>
    </row>
    <row r="2177" spans="1:14" ht="20.100000000000001" customHeight="1">
      <c r="A2177" s="87">
        <f>IF(biasa1[[#This Row],[JUMLAH]]&gt;0,COUNT(A$3:$A2176)+1,"")</f>
        <v>2150</v>
      </c>
      <c r="B2177" s="88" t="s">
        <v>2136</v>
      </c>
      <c r="C2177" s="87">
        <f>IF(biasa1[[#This Row],[BARU]]="",biasa1[[#This Row],[JUMLAH AWAL]],biasa1[[#This Row],[BARU]])</f>
        <v>5</v>
      </c>
      <c r="D2177" s="87" t="s">
        <v>103</v>
      </c>
      <c r="E2177" s="87">
        <v>5</v>
      </c>
      <c r="F2177" s="87"/>
      <c r="G21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7" s="90"/>
      <c r="I21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7" s="91">
        <f>LOOKUP(ROW(K2177)-ROWS($K$1:$K$3),biasa1[NO])</f>
        <v>2174</v>
      </c>
      <c r="L2177" s="77" t="str">
        <f>LOOKUP(biasa2[[#This Row],[NO]],biasa1[NO],biasa1[NAMA])</f>
        <v>Stip Jersey putih</v>
      </c>
      <c r="M2177" s="91">
        <f>LOOKUP(biasa2[[#This Row],[NO]],biasa1[NO],biasa1[JUMLAH])</f>
        <v>20</v>
      </c>
      <c r="N2177" s="91" t="str">
        <f>LOOKUP(biasa2[[#This Row],[NO]],biasa1[NO],biasa1[SATUAN])</f>
        <v>60 pk</v>
      </c>
    </row>
    <row r="2178" spans="1:14" ht="20.100000000000001" customHeight="1">
      <c r="A2178" s="87">
        <f>IF(biasa1[[#This Row],[JUMLAH]]&gt;0,COUNT(A$3:$A2177)+1,"")</f>
        <v>2151</v>
      </c>
      <c r="B2178" s="88" t="s">
        <v>2137</v>
      </c>
      <c r="C2178" s="87">
        <f>IF(biasa1[[#This Row],[BARU]]="",biasa1[[#This Row],[JUMLAH AWAL]],biasa1[[#This Row],[BARU]])</f>
        <v>13</v>
      </c>
      <c r="D2178" s="87" t="s">
        <v>2138</v>
      </c>
      <c r="E2178" s="87">
        <v>13</v>
      </c>
      <c r="F2178" s="87"/>
      <c r="G21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8" s="90"/>
      <c r="I21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8" s="91">
        <f>LOOKUP(ROW(K2178)-ROWS($K$1:$K$3),biasa1[NO])</f>
        <v>2175</v>
      </c>
      <c r="L2178" s="77" t="str">
        <f>LOOKUP(biasa2[[#This Row],[NO]],biasa1[NO],biasa1[NAMA])</f>
        <v>Stip Jumbo 1038 Big Hero</v>
      </c>
      <c r="M2178" s="91">
        <f>LOOKUP(biasa2[[#This Row],[NO]],biasa1[NO],biasa1[JUMLAH])</f>
        <v>1</v>
      </c>
      <c r="N2178" s="91" t="str">
        <f>LOOKUP(biasa2[[#This Row],[NO]],biasa1[NO],biasa1[SATUAN])</f>
        <v>30 box</v>
      </c>
    </row>
    <row r="2179" spans="1:14" ht="20.100000000000001" customHeight="1">
      <c r="A2179" s="87">
        <f>IF(biasa1[[#This Row],[JUMLAH]]&gt;0,COUNT(A$3:$A2178)+1,"")</f>
        <v>2152</v>
      </c>
      <c r="B2179" s="88" t="s">
        <v>2139</v>
      </c>
      <c r="C2179" s="87">
        <f>IF(biasa1[[#This Row],[BARU]]="",biasa1[[#This Row],[JUMLAH AWAL]],biasa1[[#This Row],[BARU]])</f>
        <v>7</v>
      </c>
      <c r="D2179" s="87" t="s">
        <v>2140</v>
      </c>
      <c r="E2179" s="87">
        <v>7</v>
      </c>
      <c r="F2179" s="87"/>
      <c r="G21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9" s="90"/>
      <c r="I21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9" s="91">
        <f>LOOKUP(ROW(K2179)-ROWS($K$1:$K$3),biasa1[NO])</f>
        <v>2176</v>
      </c>
      <c r="L2179" s="77" t="str">
        <f>LOOKUP(biasa2[[#This Row],[NO]],biasa1[NO],biasa1[NAMA])</f>
        <v>Stip Jumbo Disney 4710 (24)</v>
      </c>
      <c r="M2179" s="91">
        <f>LOOKUP(biasa2[[#This Row],[NO]],biasa1[NO],biasa1[JUMLAH])</f>
        <v>1</v>
      </c>
      <c r="N2179" s="91" t="str">
        <f>LOOKUP(biasa2[[#This Row],[NO]],biasa1[NO],biasa1[SATUAN])</f>
        <v>40 box</v>
      </c>
    </row>
    <row r="2180" spans="1:14" ht="20.100000000000001" customHeight="1">
      <c r="A2180" s="87">
        <f>IF(biasa1[[#This Row],[JUMLAH]]&gt;0,COUNT(A$3:$A2179)+1,"")</f>
        <v>2153</v>
      </c>
      <c r="B2180" s="88" t="s">
        <v>2141</v>
      </c>
      <c r="C2180" s="87">
        <f>IF(biasa1[[#This Row],[BARU]]="",biasa1[[#This Row],[JUMLAH AWAL]],biasa1[[#This Row],[BARU]])</f>
        <v>12</v>
      </c>
      <c r="D2180" s="87" t="s">
        <v>2138</v>
      </c>
      <c r="E2180" s="87">
        <v>12</v>
      </c>
      <c r="F2180" s="87"/>
      <c r="G21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0" s="90"/>
      <c r="I21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0" s="91">
        <f>LOOKUP(ROW(K2180)-ROWS($K$1:$K$3),biasa1[NO])</f>
        <v>2177</v>
      </c>
      <c r="L2180" s="77" t="str">
        <f>LOOKUP(biasa2[[#This Row],[NO]],biasa1[NO],biasa1[NAMA])</f>
        <v>Stip JX-99002 Set + Asahan Apple bear (24 pc)</v>
      </c>
      <c r="M2180" s="91">
        <f>LOOKUP(biasa2[[#This Row],[NO]],biasa1[NO],biasa1[JUMLAH])</f>
        <v>4</v>
      </c>
      <c r="N2180" s="91" t="str">
        <f>LOOKUP(biasa2[[#This Row],[NO]],biasa1[NO],biasa1[SATUAN])</f>
        <v>20 box</v>
      </c>
    </row>
    <row r="2181" spans="1:14" ht="20.100000000000001" customHeight="1">
      <c r="A2181" s="87">
        <f>IF(biasa1[[#This Row],[JUMLAH]]&gt;0,COUNT(A$3:$A2180)+1,"")</f>
        <v>2154</v>
      </c>
      <c r="B2181" s="88" t="s">
        <v>2142</v>
      </c>
      <c r="C2181" s="87">
        <f>IF(biasa1[[#This Row],[BARU]]="",biasa1[[#This Row],[JUMLAH AWAL]],biasa1[[#This Row],[BARU]])</f>
        <v>5</v>
      </c>
      <c r="D2181" s="87" t="s">
        <v>103</v>
      </c>
      <c r="E2181" s="87">
        <v>5</v>
      </c>
      <c r="F2181" s="87"/>
      <c r="G21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1" s="90"/>
      <c r="I21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1" s="91">
        <f>LOOKUP(ROW(K2181)-ROWS($K$1:$K$3),biasa1[NO])</f>
        <v>2178</v>
      </c>
      <c r="L2181" s="77" t="str">
        <f>LOOKUP(biasa2[[#This Row],[NO]],biasa1[NO],biasa1[NAMA])</f>
        <v>Stip JX-99009 Kursi goyang (24 pc)</v>
      </c>
      <c r="M2181" s="91">
        <f>LOOKUP(biasa2[[#This Row],[NO]],biasa1[NO],biasa1[JUMLAH])</f>
        <v>1</v>
      </c>
      <c r="N2181" s="91" t="str">
        <f>LOOKUP(biasa2[[#This Row],[NO]],biasa1[NO],biasa1[SATUAN])</f>
        <v>36 box</v>
      </c>
    </row>
    <row r="2182" spans="1:14" ht="20.100000000000001" customHeight="1">
      <c r="A2182" s="87">
        <f>IF(biasa1[[#This Row],[JUMLAH]]&gt;0,COUNT(A$3:$A2181)+1,"")</f>
        <v>2155</v>
      </c>
      <c r="B2182" s="88" t="s">
        <v>2143</v>
      </c>
      <c r="C2182" s="87">
        <f>IF(biasa1[[#This Row],[BARU]]="",biasa1[[#This Row],[JUMLAH AWAL]],biasa1[[#This Row],[BARU]])</f>
        <v>16</v>
      </c>
      <c r="D2182" s="87" t="s">
        <v>148</v>
      </c>
      <c r="E2182" s="87">
        <v>16</v>
      </c>
      <c r="F2182" s="87"/>
      <c r="G21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2" s="90"/>
      <c r="I21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2" s="91">
        <f>LOOKUP(ROW(K2182)-ROWS($K$1:$K$3),biasa1[NO])</f>
        <v>2179</v>
      </c>
      <c r="L2182" s="77" t="str">
        <f>LOOKUP(biasa2[[#This Row],[NO]],biasa1[NO],biasa1[NAMA])</f>
        <v>Stip Kucing 6171/ Robot 6193</v>
      </c>
      <c r="M2182" s="91">
        <f>LOOKUP(biasa2[[#This Row],[NO]],biasa1[NO],biasa1[JUMLAH])</f>
        <v>2</v>
      </c>
      <c r="N2182" s="91" t="str">
        <f>LOOKUP(biasa2[[#This Row],[NO]],biasa1[NO],biasa1[SATUAN])</f>
        <v>16 box</v>
      </c>
    </row>
    <row r="2183" spans="1:14" ht="20.100000000000001" customHeight="1">
      <c r="A2183" s="87">
        <f>IF(biasa1[[#This Row],[JUMLAH]]&gt;0,COUNT(A$3:$A2182)+1,"")</f>
        <v>2156</v>
      </c>
      <c r="B2183" s="88" t="s">
        <v>2144</v>
      </c>
      <c r="C2183" s="87">
        <f>IF(biasa1[[#This Row],[BARU]]="",biasa1[[#This Row],[JUMLAH AWAL]],biasa1[[#This Row],[BARU]])</f>
        <v>4</v>
      </c>
      <c r="D2183" s="87" t="s">
        <v>245</v>
      </c>
      <c r="E2183" s="87">
        <v>4</v>
      </c>
      <c r="F2183" s="87"/>
      <c r="G21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3" s="90"/>
      <c r="I21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3" s="91">
        <f>LOOKUP(ROW(K2183)-ROWS($K$1:$K$3),biasa1[NO])</f>
        <v>2180</v>
      </c>
      <c r="L2183" s="77" t="str">
        <f>LOOKUP(biasa2[[#This Row],[NO]],biasa1[NO],biasa1[NAMA])</f>
        <v>Stip Matahari 0025</v>
      </c>
      <c r="M2183" s="91">
        <f>LOOKUP(biasa2[[#This Row],[NO]],biasa1[NO],biasa1[JUMLAH])</f>
        <v>3</v>
      </c>
      <c r="N2183" s="91" t="str">
        <f>LOOKUP(biasa2[[#This Row],[NO]],biasa1[NO],biasa1[SATUAN])</f>
        <v>100 disp</v>
      </c>
    </row>
    <row r="2184" spans="1:14" ht="20.100000000000001" customHeight="1">
      <c r="A2184" s="87">
        <f>IF(biasa1[[#This Row],[JUMLAH]]&gt;0,COUNT(A$3:$A2183)+1,"")</f>
        <v>2157</v>
      </c>
      <c r="B2184" s="88" t="s">
        <v>2145</v>
      </c>
      <c r="C2184" s="87">
        <f>IF(biasa1[[#This Row],[BARU]]="",biasa1[[#This Row],[JUMLAH AWAL]],biasa1[[#This Row],[BARU]])</f>
        <v>2</v>
      </c>
      <c r="D2184" s="87" t="s">
        <v>181</v>
      </c>
      <c r="E2184" s="87">
        <v>2</v>
      </c>
      <c r="F2184" s="87"/>
      <c r="G21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4" s="90"/>
      <c r="I21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4" s="91">
        <f>LOOKUP(ROW(K2184)-ROWS($K$1:$K$3),biasa1[NO])</f>
        <v>2181</v>
      </c>
      <c r="L2184" s="77" t="str">
        <f>LOOKUP(biasa2[[#This Row],[NO]],biasa1[NO],biasa1[NAMA])</f>
        <v>Stip Minion (36)</v>
      </c>
      <c r="M2184" s="91">
        <f>LOOKUP(biasa2[[#This Row],[NO]],biasa1[NO],biasa1[JUMLAH])</f>
        <v>29</v>
      </c>
      <c r="N2184" s="91" t="str">
        <f>LOOKUP(biasa2[[#This Row],[NO]],biasa1[NO],biasa1[SATUAN])</f>
        <v>40 box</v>
      </c>
    </row>
    <row r="2185" spans="1:14" ht="20.100000000000001" customHeight="1">
      <c r="A2185" s="87">
        <f>IF(biasa1[[#This Row],[JUMLAH]]&gt;0,COUNT(A$3:$A2184)+1,"")</f>
        <v>2158</v>
      </c>
      <c r="B2185" s="88" t="s">
        <v>2146</v>
      </c>
      <c r="C2185" s="87">
        <f>IF(biasa1[[#This Row],[BARU]]="",biasa1[[#This Row],[JUMLAH AWAL]],biasa1[[#This Row],[BARU]])</f>
        <v>3</v>
      </c>
      <c r="D2185" s="87" t="s">
        <v>441</v>
      </c>
      <c r="E2185" s="87">
        <v>3</v>
      </c>
      <c r="F2185" s="87"/>
      <c r="G21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5" s="90"/>
      <c r="I21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5" s="91">
        <f>LOOKUP(ROW(K2185)-ROWS($K$1:$K$3),biasa1[NO])</f>
        <v>2182</v>
      </c>
      <c r="L2185" s="77" t="str">
        <f>LOOKUP(biasa2[[#This Row],[NO]],biasa1[NO],biasa1[NAMA])</f>
        <v>Stip minion 1316/ 17 (36)</v>
      </c>
      <c r="M2185" s="91">
        <f>LOOKUP(biasa2[[#This Row],[NO]],biasa1[NO],biasa1[JUMLAH])</f>
        <v>30</v>
      </c>
      <c r="N2185" s="91" t="str">
        <f>LOOKUP(biasa2[[#This Row],[NO]],biasa1[NO],biasa1[SATUAN])</f>
        <v>40 pak</v>
      </c>
    </row>
    <row r="2186" spans="1:14" ht="20.100000000000001" customHeight="1">
      <c r="A2186" s="87">
        <f>IF(biasa1[[#This Row],[JUMLAH]]&gt;0,COUNT(A$3:$A2185)+1,"")</f>
        <v>2159</v>
      </c>
      <c r="B2186" s="88" t="s">
        <v>2147</v>
      </c>
      <c r="C2186" s="87">
        <f>IF(biasa1[[#This Row],[BARU]]="",biasa1[[#This Row],[JUMLAH AWAL]],biasa1[[#This Row],[BARU]])</f>
        <v>3</v>
      </c>
      <c r="D2186" s="87" t="s">
        <v>816</v>
      </c>
      <c r="E2186" s="87">
        <v>3</v>
      </c>
      <c r="F2186" s="87"/>
      <c r="G21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6" s="90"/>
      <c r="I21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6" s="91">
        <f>LOOKUP(ROW(K2186)-ROWS($K$1:$K$3),biasa1[NO])</f>
        <v>2183</v>
      </c>
      <c r="L2186" s="77" t="str">
        <f>LOOKUP(biasa2[[#This Row],[NO]],biasa1[NO],biasa1[NAMA])</f>
        <v>Stip Minion 6763 (120) K</v>
      </c>
      <c r="M2186" s="91">
        <f>LOOKUP(biasa2[[#This Row],[NO]],biasa1[NO],biasa1[JUMLAH])</f>
        <v>37</v>
      </c>
      <c r="N2186" s="91" t="str">
        <f>LOOKUP(biasa2[[#This Row],[NO]],biasa1[NO],biasa1[SATUAN])</f>
        <v>240 ls</v>
      </c>
    </row>
    <row r="2187" spans="1:14" ht="20.100000000000001" customHeight="1">
      <c r="A2187" s="87">
        <f>IF(biasa1[[#This Row],[JUMLAH]]&gt;0,COUNT(A$3:$A2186)+1,"")</f>
        <v>2160</v>
      </c>
      <c r="B2187" s="88" t="s">
        <v>2148</v>
      </c>
      <c r="C2187" s="87">
        <f>IF(biasa1[[#This Row],[BARU]]="",biasa1[[#This Row],[JUMLAH AWAL]],biasa1[[#This Row],[BARU]])</f>
        <v>1</v>
      </c>
      <c r="D2187" s="87" t="s">
        <v>245</v>
      </c>
      <c r="E2187" s="87">
        <v>1</v>
      </c>
      <c r="F2187" s="87"/>
      <c r="G21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7" s="90"/>
      <c r="I21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7" s="91">
        <f>LOOKUP(ROW(K2187)-ROWS($K$1:$K$3),biasa1[NO])</f>
        <v>2184</v>
      </c>
      <c r="L2187" s="77" t="str">
        <f>LOOKUP(biasa2[[#This Row],[NO]],biasa1[NO],biasa1[NAMA])</f>
        <v>Stip Minion B 6765 (60)</v>
      </c>
      <c r="M2187" s="91">
        <f>LOOKUP(biasa2[[#This Row],[NO]],biasa1[NO],biasa1[JUMLAH])</f>
        <v>61</v>
      </c>
      <c r="N2187" s="91" t="str">
        <f>LOOKUP(biasa2[[#This Row],[NO]],biasa1[NO],biasa1[SATUAN])</f>
        <v>120 ls</v>
      </c>
    </row>
    <row r="2188" spans="1:14" ht="20.100000000000001" customHeight="1">
      <c r="A2188" s="87">
        <f>IF(biasa1[[#This Row],[JUMLAH]]&gt;0,COUNT(A$3:$A2187)+1,"")</f>
        <v>2161</v>
      </c>
      <c r="B2188" s="88" t="s">
        <v>2149</v>
      </c>
      <c r="C2188" s="87">
        <f>IF(biasa1[[#This Row],[BARU]]="",biasa1[[#This Row],[JUMLAH AWAL]],biasa1[[#This Row],[BARU]])</f>
        <v>4</v>
      </c>
      <c r="D2188" s="87" t="s">
        <v>36</v>
      </c>
      <c r="E2188" s="87">
        <v>4</v>
      </c>
      <c r="F2188" s="87"/>
      <c r="G21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8" s="90"/>
      <c r="I21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8" s="91">
        <f>LOOKUP(ROW(K2188)-ROWS($K$1:$K$3),biasa1[NO])</f>
        <v>2185</v>
      </c>
      <c r="L2188" s="77" t="str">
        <f>LOOKUP(biasa2[[#This Row],[NO]],biasa1[NO],biasa1[NAMA])</f>
        <v>Stip MK-01 M Mouse (1x100)</v>
      </c>
      <c r="M2188" s="91">
        <f>LOOKUP(biasa2[[#This Row],[NO]],biasa1[NO],biasa1[JUMLAH])</f>
        <v>2</v>
      </c>
      <c r="N2188" s="91" t="str">
        <f>LOOKUP(biasa2[[#This Row],[NO]],biasa1[NO],biasa1[SATUAN])</f>
        <v>20 box</v>
      </c>
    </row>
    <row r="2189" spans="1:14" ht="20.100000000000001" customHeight="1">
      <c r="A2189" s="87">
        <f>IF(biasa1[[#This Row],[JUMLAH]]&gt;0,COUNT(A$3:$A2188)+1,"")</f>
        <v>2162</v>
      </c>
      <c r="B2189" s="88" t="s">
        <v>2150</v>
      </c>
      <c r="C2189" s="87">
        <f>IF(biasa1[[#This Row],[BARU]]="",biasa1[[#This Row],[JUMLAH AWAL]],biasa1[[#This Row],[BARU]])</f>
        <v>2</v>
      </c>
      <c r="D2189" s="87" t="s">
        <v>103</v>
      </c>
      <c r="E2189" s="87">
        <v>2</v>
      </c>
      <c r="F2189" s="87"/>
      <c r="G21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9" s="90"/>
      <c r="I21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9" s="91">
        <f>LOOKUP(ROW(K2189)-ROWS($K$1:$K$3),biasa1[NO])</f>
        <v>2186</v>
      </c>
      <c r="L2189" s="77" t="str">
        <f>LOOKUP(biasa2[[#This Row],[NO]],biasa1[NO],biasa1[NAMA])</f>
        <v>Stip Monokurobo Oval (B) Mnk 828 (24)</v>
      </c>
      <c r="M2189" s="91">
        <f>LOOKUP(biasa2[[#This Row],[NO]],biasa1[NO],biasa1[JUMLAH])</f>
        <v>8</v>
      </c>
      <c r="N2189" s="91" t="str">
        <f>LOOKUP(biasa2[[#This Row],[NO]],biasa1[NO],biasa1[SATUAN])</f>
        <v>80 box</v>
      </c>
    </row>
    <row r="2190" spans="1:14" ht="20.100000000000001" customHeight="1">
      <c r="A2190" s="87">
        <f>IF(biasa1[[#This Row],[JUMLAH]]&gt;0,COUNT(A$3:$A2189)+1,"")</f>
        <v>2163</v>
      </c>
      <c r="B2190" s="88" t="s">
        <v>2151</v>
      </c>
      <c r="C2190" s="87">
        <f>IF(biasa1[[#This Row],[BARU]]="",biasa1[[#This Row],[JUMLAH AWAL]],biasa1[[#This Row],[BARU]])</f>
        <v>1</v>
      </c>
      <c r="D2190" s="87" t="s">
        <v>745</v>
      </c>
      <c r="E2190" s="87">
        <v>1</v>
      </c>
      <c r="F2190" s="87"/>
      <c r="G21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0" s="90"/>
      <c r="I21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0" s="91">
        <f>LOOKUP(ROW(K2190)-ROWS($K$1:$K$3),biasa1[NO])</f>
        <v>2187</v>
      </c>
      <c r="L2190" s="77" t="str">
        <f>LOOKUP(biasa2[[#This Row],[NO]],biasa1[NO],biasa1[NAMA])</f>
        <v>Stip Monokurobo Oval (Tg) Mnk 827 (24)</v>
      </c>
      <c r="M2190" s="91">
        <f>LOOKUP(biasa2[[#This Row],[NO]],biasa1[NO],biasa1[JUMLAH])</f>
        <v>3</v>
      </c>
      <c r="N2190" s="91" t="str">
        <f>LOOKUP(biasa2[[#This Row],[NO]],biasa1[NO],biasa1[SATUAN])</f>
        <v>80 box</v>
      </c>
    </row>
    <row r="2191" spans="1:14" ht="20.100000000000001" customHeight="1">
      <c r="A2191" s="87">
        <f>IF(biasa1[[#This Row],[JUMLAH]]&gt;0,COUNT(A$3:$A2190)+1,"")</f>
        <v>2164</v>
      </c>
      <c r="B2191" s="88" t="s">
        <v>2152</v>
      </c>
      <c r="C2191" s="87">
        <f>IF(biasa1[[#This Row],[BARU]]="",biasa1[[#This Row],[JUMLAH AWAL]],biasa1[[#This Row],[BARU]])</f>
        <v>2</v>
      </c>
      <c r="D2191" s="87" t="s">
        <v>745</v>
      </c>
      <c r="E2191" s="87">
        <v>2</v>
      </c>
      <c r="F2191" s="87"/>
      <c r="G21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1" s="90"/>
      <c r="I21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1" s="91">
        <f>LOOKUP(ROW(K2191)-ROWS($K$1:$K$3),biasa1[NO])</f>
        <v>2188</v>
      </c>
      <c r="L2191" s="77" t="str">
        <f>LOOKUP(biasa2[[#This Row],[NO]],biasa1[NO],biasa1[NAMA])</f>
        <v>Stip MS 2078 + magic(36)</v>
      </c>
      <c r="M2191" s="91">
        <f>LOOKUP(biasa2[[#This Row],[NO]],biasa1[NO],biasa1[JUMLAH])</f>
        <v>1</v>
      </c>
      <c r="N2191" s="91" t="str">
        <f>LOOKUP(biasa2[[#This Row],[NO]],biasa1[NO],biasa1[SATUAN])</f>
        <v>21 box</v>
      </c>
    </row>
    <row r="2192" spans="1:14" ht="20.100000000000001" customHeight="1">
      <c r="A2192" s="87">
        <f>IF(biasa1[[#This Row],[JUMLAH]]&gt;0,COUNT(A$3:$A2191)+1,"")</f>
        <v>2165</v>
      </c>
      <c r="B2192" s="88" t="s">
        <v>2153</v>
      </c>
      <c r="C2192" s="87">
        <f>IF(biasa1[[#This Row],[BARU]]="",biasa1[[#This Row],[JUMLAH AWAL]],biasa1[[#This Row],[BARU]])</f>
        <v>2</v>
      </c>
      <c r="D2192" s="87">
        <v>48</v>
      </c>
      <c r="E2192" s="87">
        <v>2</v>
      </c>
      <c r="F2192" s="87"/>
      <c r="G21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2" s="90"/>
      <c r="I21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2" s="91">
        <f>LOOKUP(ROW(K2192)-ROWS($K$1:$K$3),biasa1[NO])</f>
        <v>2189</v>
      </c>
      <c r="L2192" s="77" t="str">
        <f>LOOKUP(biasa2[[#This Row],[NO]],biasa1[NO],biasa1[NAMA])</f>
        <v>Stip P09/ 2pc (48)</v>
      </c>
      <c r="M2192" s="91">
        <f>LOOKUP(biasa2[[#This Row],[NO]],biasa1[NO],biasa1[JUMLAH])</f>
        <v>1</v>
      </c>
      <c r="N2192" s="91" t="str">
        <f>LOOKUP(biasa2[[#This Row],[NO]],biasa1[NO],biasa1[SATUAN])</f>
        <v>48 box</v>
      </c>
    </row>
    <row r="2193" spans="1:14" ht="20.100000000000001" customHeight="1">
      <c r="A2193" s="87">
        <f>IF(biasa1[[#This Row],[JUMLAH]]&gt;0,COUNT(A$3:$A2192)+1,"")</f>
        <v>2166</v>
      </c>
      <c r="B2193" s="88" t="s">
        <v>2154</v>
      </c>
      <c r="C2193" s="87">
        <f>IF(biasa1[[#This Row],[BARU]]="",biasa1[[#This Row],[JUMLAH AWAL]],biasa1[[#This Row],[BARU]])</f>
        <v>7</v>
      </c>
      <c r="D2193" s="87" t="s">
        <v>165</v>
      </c>
      <c r="E2193" s="87">
        <v>7</v>
      </c>
      <c r="F2193" s="87"/>
      <c r="G21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3" s="90"/>
      <c r="I21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3" s="91">
        <f>LOOKUP(ROW(K2193)-ROWS($K$1:$K$3),biasa1[NO])</f>
        <v>2190</v>
      </c>
      <c r="L2193" s="77" t="str">
        <f>LOOKUP(biasa2[[#This Row],[NO]],biasa1[NO],biasa1[NAMA])</f>
        <v>Stip RC 6031 (48)</v>
      </c>
      <c r="M2193" s="91">
        <f>LOOKUP(biasa2[[#This Row],[NO]],biasa1[NO],biasa1[JUMLAH])</f>
        <v>2</v>
      </c>
      <c r="N2193" s="91" t="str">
        <f>LOOKUP(biasa2[[#This Row],[NO]],biasa1[NO],biasa1[SATUAN])</f>
        <v>48 box</v>
      </c>
    </row>
    <row r="2194" spans="1:14" ht="20.100000000000001" customHeight="1">
      <c r="A2194" s="87">
        <f>IF(biasa1[[#This Row],[JUMLAH]]&gt;0,COUNT(A$3:$A2193)+1,"")</f>
        <v>2167</v>
      </c>
      <c r="B2194" s="88" t="s">
        <v>2155</v>
      </c>
      <c r="C2194" s="87">
        <f>IF(biasa1[[#This Row],[BARU]]="",biasa1[[#This Row],[JUMLAH AWAL]],biasa1[[#This Row],[BARU]])</f>
        <v>1</v>
      </c>
      <c r="D2194" s="87" t="s">
        <v>2156</v>
      </c>
      <c r="E2194" s="87">
        <v>1</v>
      </c>
      <c r="F2194" s="87"/>
      <c r="G21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4" s="90"/>
      <c r="I21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4" s="91">
        <f>LOOKUP(ROW(K2194)-ROWS($K$1:$K$3),biasa1[NO])</f>
        <v>2191</v>
      </c>
      <c r="L2194" s="77" t="str">
        <f>LOOKUP(biasa2[[#This Row],[NO]],biasa1[NO],biasa1[NAMA])</f>
        <v>Stip RC 6032</v>
      </c>
      <c r="M2194" s="91">
        <f>LOOKUP(biasa2[[#This Row],[NO]],biasa1[NO],biasa1[JUMLAH])</f>
        <v>1</v>
      </c>
      <c r="N2194" s="91" t="str">
        <f>LOOKUP(biasa2[[#This Row],[NO]],biasa1[NO],biasa1[SATUAN])</f>
        <v>48 box</v>
      </c>
    </row>
    <row r="2195" spans="1:14" ht="20.100000000000001" customHeight="1">
      <c r="A2195" s="87">
        <f>IF(biasa1[[#This Row],[JUMLAH]]&gt;0,COUNT(A$3:$A2194)+1,"")</f>
        <v>2168</v>
      </c>
      <c r="B2195" s="88" t="s">
        <v>2157</v>
      </c>
      <c r="C2195" s="87">
        <f>IF(biasa1[[#This Row],[BARU]]="",biasa1[[#This Row],[JUMLAH AWAL]],biasa1[[#This Row],[BARU]])</f>
        <v>1</v>
      </c>
      <c r="D2195" s="87" t="s">
        <v>165</v>
      </c>
      <c r="E2195" s="87">
        <v>1</v>
      </c>
      <c r="F2195" s="87"/>
      <c r="G21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5" s="90"/>
      <c r="I21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5" s="91">
        <f>LOOKUP(ROW(K2195)-ROWS($K$1:$K$3),biasa1[NO])</f>
        <v>2192</v>
      </c>
      <c r="L2195" s="77" t="str">
        <f>LOOKUP(biasa2[[#This Row],[NO]],biasa1[NO],biasa1[NAMA])</f>
        <v>Stip RC 6034</v>
      </c>
      <c r="M2195" s="91">
        <f>LOOKUP(biasa2[[#This Row],[NO]],biasa1[NO],biasa1[JUMLAH])</f>
        <v>1</v>
      </c>
      <c r="N2195" s="91" t="str">
        <f>LOOKUP(biasa2[[#This Row],[NO]],biasa1[NO],biasa1[SATUAN])</f>
        <v>48 box</v>
      </c>
    </row>
    <row r="2196" spans="1:14" ht="20.100000000000001" customHeight="1">
      <c r="A2196" s="87">
        <f>IF(biasa1[[#This Row],[JUMLAH]]&gt;0,COUNT(A$3:$A2195)+1,"")</f>
        <v>2169</v>
      </c>
      <c r="B2196" s="88" t="s">
        <v>2158</v>
      </c>
      <c r="C2196" s="87">
        <f>IF(biasa1[[#This Row],[BARU]]="",biasa1[[#This Row],[JUMLAH AWAL]],biasa1[[#This Row],[BARU]])</f>
        <v>2</v>
      </c>
      <c r="D2196" s="87" t="s">
        <v>181</v>
      </c>
      <c r="E2196" s="87">
        <v>2</v>
      </c>
      <c r="F2196" s="87"/>
      <c r="G21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6" s="90"/>
      <c r="I21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6" s="91">
        <f>LOOKUP(ROW(K2196)-ROWS($K$1:$K$3),biasa1[NO])</f>
        <v>2193</v>
      </c>
      <c r="L2196" s="77" t="str">
        <f>LOOKUP(biasa2[[#This Row],[NO]],biasa1[NO],biasa1[NAMA])</f>
        <v>Stip RC 6035</v>
      </c>
      <c r="M2196" s="91">
        <f>LOOKUP(biasa2[[#This Row],[NO]],biasa1[NO],biasa1[JUMLAH])</f>
        <v>3</v>
      </c>
      <c r="N2196" s="91" t="str">
        <f>LOOKUP(biasa2[[#This Row],[NO]],biasa1[NO],biasa1[SATUAN])</f>
        <v>48 box</v>
      </c>
    </row>
    <row r="2197" spans="1:14" ht="20.100000000000001" customHeight="1">
      <c r="A2197" s="87">
        <f>IF(biasa1[[#This Row],[JUMLAH]]&gt;0,COUNT(A$3:$A2196)+1,"")</f>
        <v>2170</v>
      </c>
      <c r="B2197" s="88" t="s">
        <v>2159</v>
      </c>
      <c r="C2197" s="87">
        <f>IF(biasa1[[#This Row],[BARU]]="",biasa1[[#This Row],[JUMLAH AWAL]],biasa1[[#This Row],[BARU]])</f>
        <v>1</v>
      </c>
      <c r="D2197" s="87" t="s">
        <v>245</v>
      </c>
      <c r="E2197" s="87">
        <v>1</v>
      </c>
      <c r="F2197" s="87"/>
      <c r="G21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7" s="90"/>
      <c r="I21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7" s="91">
        <f>LOOKUP(ROW(K2197)-ROWS($K$1:$K$3),biasa1[NO])</f>
        <v>2194</v>
      </c>
      <c r="L2197" s="77" t="str">
        <f>LOOKUP(biasa2[[#This Row],[NO]],biasa1[NO],biasa1[NAMA])</f>
        <v>Stip RC 6037</v>
      </c>
      <c r="M2197" s="91">
        <f>LOOKUP(biasa2[[#This Row],[NO]],biasa1[NO],biasa1[JUMLAH])</f>
        <v>2</v>
      </c>
      <c r="N2197" s="91" t="str">
        <f>LOOKUP(biasa2[[#This Row],[NO]],biasa1[NO],biasa1[SATUAN])</f>
        <v>48 box</v>
      </c>
    </row>
    <row r="2198" spans="1:14" ht="20.100000000000001" customHeight="1">
      <c r="A2198" s="87">
        <f>IF(biasa1[[#This Row],[JUMLAH]]&gt;0,COUNT(A$3:$A2197)+1,"")</f>
        <v>2171</v>
      </c>
      <c r="B2198" s="88" t="s">
        <v>2160</v>
      </c>
      <c r="C2198" s="87">
        <f>IF(biasa1[[#This Row],[BARU]]="",biasa1[[#This Row],[JUMLAH AWAL]],biasa1[[#This Row],[BARU]])</f>
        <v>2</v>
      </c>
      <c r="D2198" s="87" t="s">
        <v>156</v>
      </c>
      <c r="E2198" s="87">
        <v>2</v>
      </c>
      <c r="F2198" s="87"/>
      <c r="G21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8" s="90"/>
      <c r="I21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8" s="91">
        <f>LOOKUP(ROW(K2198)-ROWS($K$1:$K$3),biasa1[NO])</f>
        <v>2195</v>
      </c>
      <c r="L2198" s="77" t="str">
        <f>LOOKUP(biasa2[[#This Row],[NO]],biasa1[NO],biasa1[NAMA])</f>
        <v>Stip Sika 369 Besar</v>
      </c>
      <c r="M2198" s="91">
        <f>LOOKUP(biasa2[[#This Row],[NO]],biasa1[NO],biasa1[JUMLAH])</f>
        <v>20</v>
      </c>
      <c r="N2198" s="91" t="str">
        <f>LOOKUP(biasa2[[#This Row],[NO]],biasa1[NO],biasa1[SATUAN])</f>
        <v>50 pk</v>
      </c>
    </row>
    <row r="2199" spans="1:14" ht="20.100000000000001" customHeight="1">
      <c r="A2199" s="87">
        <f>IF(biasa1[[#This Row],[JUMLAH]]&gt;0,COUNT(A$3:$A2198)+1,"")</f>
        <v>2172</v>
      </c>
      <c r="B2199" s="88" t="s">
        <v>2161</v>
      </c>
      <c r="C2199" s="87">
        <f>IF(biasa1[[#This Row],[BARU]]="",biasa1[[#This Row],[JUMLAH AWAL]],biasa1[[#This Row],[BARU]])</f>
        <v>47</v>
      </c>
      <c r="D2199" s="87" t="s">
        <v>33</v>
      </c>
      <c r="E2199" s="87">
        <v>47</v>
      </c>
      <c r="F2199" s="87"/>
      <c r="G21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9" s="90"/>
      <c r="I21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9" s="91">
        <f>LOOKUP(ROW(K2199)-ROWS($K$1:$K$3),biasa1[NO])</f>
        <v>2196</v>
      </c>
      <c r="L2199" s="77" t="str">
        <f>LOOKUP(biasa2[[#This Row],[NO]],biasa1[NO],biasa1[NAMA])</f>
        <v>Stip TB 1602 (30)</v>
      </c>
      <c r="M2199" s="91">
        <f>LOOKUP(biasa2[[#This Row],[NO]],biasa1[NO],biasa1[JUMLAH])</f>
        <v>22</v>
      </c>
      <c r="N2199" s="91" t="str">
        <f>LOOKUP(biasa2[[#This Row],[NO]],biasa1[NO],biasa1[SATUAN])</f>
        <v>75 ls</v>
      </c>
    </row>
    <row r="2200" spans="1:14" ht="20.100000000000001" customHeight="1">
      <c r="A2200" s="87">
        <f>IF(biasa1[[#This Row],[JUMLAH]]&gt;0,COUNT(A$3:$A2199)+1,"")</f>
        <v>2173</v>
      </c>
      <c r="B2200" s="88" t="s">
        <v>2162</v>
      </c>
      <c r="C2200" s="87">
        <f>IF(biasa1[[#This Row],[BARU]]="",biasa1[[#This Row],[JUMLAH AWAL]],biasa1[[#This Row],[BARU]])</f>
        <v>48</v>
      </c>
      <c r="D2200" s="87" t="s">
        <v>441</v>
      </c>
      <c r="E2200" s="87">
        <v>48</v>
      </c>
      <c r="F2200" s="87"/>
      <c r="G22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0" s="90"/>
      <c r="I22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0" s="91">
        <f>LOOKUP(ROW(K2200)-ROWS($K$1:$K$3),biasa1[NO])</f>
        <v>2197</v>
      </c>
      <c r="L2200" s="77" t="str">
        <f>LOOKUP(biasa2[[#This Row],[NO]],biasa1[NO],biasa1[NAMA])</f>
        <v>Stip TB 1605 (30)</v>
      </c>
      <c r="M2200" s="91">
        <f>LOOKUP(biasa2[[#This Row],[NO]],biasa1[NO],biasa1[JUMLAH])</f>
        <v>51</v>
      </c>
      <c r="N2200" s="91" t="str">
        <f>LOOKUP(biasa2[[#This Row],[NO]],biasa1[NO],biasa1[SATUAN])</f>
        <v>1080 pc</v>
      </c>
    </row>
    <row r="2201" spans="1:14" ht="20.100000000000001" customHeight="1">
      <c r="A2201" s="87">
        <f>IF(biasa1[[#This Row],[JUMLAH]]&gt;0,COUNT(A$3:$A2200)+1,"")</f>
        <v>2174</v>
      </c>
      <c r="B2201" s="88" t="s">
        <v>2163</v>
      </c>
      <c r="C2201" s="87">
        <f>IF(biasa1[[#This Row],[BARU]]="",biasa1[[#This Row],[JUMLAH AWAL]],biasa1[[#This Row],[BARU]])</f>
        <v>20</v>
      </c>
      <c r="D2201" s="87" t="s">
        <v>1145</v>
      </c>
      <c r="E2201" s="87">
        <v>20</v>
      </c>
      <c r="F2201" s="87"/>
      <c r="G22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1" s="90"/>
      <c r="I22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1" s="91">
        <f>LOOKUP(ROW(K2201)-ROWS($K$1:$K$3),biasa1[NO])</f>
        <v>2198</v>
      </c>
      <c r="L2201" s="77" t="str">
        <f>LOOKUP(biasa2[[#This Row],[NO]],biasa1[NO],biasa1[NAMA])</f>
        <v>Stip TB 8000</v>
      </c>
      <c r="M2201" s="91">
        <f>LOOKUP(biasa2[[#This Row],[NO]],biasa1[NO],biasa1[JUMLAH])</f>
        <v>34</v>
      </c>
      <c r="N2201" s="91" t="str">
        <f>LOOKUP(biasa2[[#This Row],[NO]],biasa1[NO],biasa1[SATUAN])</f>
        <v>30 box</v>
      </c>
    </row>
    <row r="2202" spans="1:14" ht="20.100000000000001" customHeight="1">
      <c r="A2202" s="87">
        <f>IF(biasa1[[#This Row],[JUMLAH]]&gt;0,COUNT(A$3:$A2201)+1,"")</f>
        <v>2175</v>
      </c>
      <c r="B2202" s="88" t="s">
        <v>2164</v>
      </c>
      <c r="C2202" s="87">
        <f>IF(biasa1[[#This Row],[BARU]]="",biasa1[[#This Row],[JUMLAH AWAL]],biasa1[[#This Row],[BARU]])</f>
        <v>1</v>
      </c>
      <c r="D2202" s="87" t="s">
        <v>148</v>
      </c>
      <c r="E2202" s="87">
        <v>1</v>
      </c>
      <c r="F2202" s="87"/>
      <c r="G22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2" s="90"/>
      <c r="I22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2" s="91">
        <f>LOOKUP(ROW(K2202)-ROWS($K$1:$K$3),biasa1[NO])</f>
        <v>2199</v>
      </c>
      <c r="L2202" s="77" t="str">
        <f>LOOKUP(biasa2[[#This Row],[NO]],biasa1[NO],biasa1[NAMA])</f>
        <v>Stip TB 8059</v>
      </c>
      <c r="M2202" s="91">
        <f>LOOKUP(biasa2[[#This Row],[NO]],biasa1[NO],biasa1[JUMLAH])</f>
        <v>63</v>
      </c>
      <c r="N2202" s="91" t="str">
        <f>LOOKUP(biasa2[[#This Row],[NO]],biasa1[NO],biasa1[SATUAN])</f>
        <v>30 box</v>
      </c>
    </row>
    <row r="2203" spans="1:14" ht="20.100000000000001" customHeight="1">
      <c r="A2203" s="87">
        <f>IF(biasa1[[#This Row],[JUMLAH]]&gt;0,COUNT(A$3:$A2202)+1,"")</f>
        <v>2176</v>
      </c>
      <c r="B2203" s="88" t="s">
        <v>2165</v>
      </c>
      <c r="C2203" s="87">
        <f>IF(biasa1[[#This Row],[BARU]]="",biasa1[[#This Row],[JUMLAH AWAL]],biasa1[[#This Row],[BARU]])</f>
        <v>1</v>
      </c>
      <c r="D2203" s="87" t="s">
        <v>165</v>
      </c>
      <c r="E2203" s="87">
        <v>1</v>
      </c>
      <c r="F2203" s="87"/>
      <c r="G22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3" s="90"/>
      <c r="I22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3" s="91">
        <f>LOOKUP(ROW(K2203)-ROWS($K$1:$K$3),biasa1[NO])</f>
        <v>2200</v>
      </c>
      <c r="L2203" s="77" t="str">
        <f>LOOKUP(biasa2[[#This Row],[NO]],biasa1[NO],biasa1[NAMA])</f>
        <v>Stip TB 8066</v>
      </c>
      <c r="M2203" s="91">
        <f>LOOKUP(biasa2[[#This Row],[NO]],biasa1[NO],biasa1[JUMLAH])</f>
        <v>31</v>
      </c>
      <c r="N2203" s="91" t="str">
        <f>LOOKUP(biasa2[[#This Row],[NO]],biasa1[NO],biasa1[SATUAN])</f>
        <v>30 box</v>
      </c>
    </row>
    <row r="2204" spans="1:14" ht="20.100000000000001" customHeight="1">
      <c r="A2204" s="87">
        <f>IF(biasa1[[#This Row],[JUMLAH]]&gt;0,COUNT(A$3:$A2203)+1,"")</f>
        <v>2177</v>
      </c>
      <c r="B2204" s="88" t="s">
        <v>2166</v>
      </c>
      <c r="C2204" s="87">
        <f>IF(biasa1[[#This Row],[BARU]]="",biasa1[[#This Row],[JUMLAH AWAL]],biasa1[[#This Row],[BARU]])</f>
        <v>4</v>
      </c>
      <c r="D2204" s="87" t="s">
        <v>245</v>
      </c>
      <c r="E2204" s="87">
        <v>4</v>
      </c>
      <c r="F2204" s="87"/>
      <c r="G22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4" s="90"/>
      <c r="I22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4" s="91">
        <f>LOOKUP(ROW(K2204)-ROWS($K$1:$K$3),biasa1[NO])</f>
        <v>2201</v>
      </c>
      <c r="L2204" s="77" t="str">
        <f>LOOKUP(biasa2[[#This Row],[NO]],biasa1[NO],biasa1[NAMA])</f>
        <v>Stip TB 9856 (30)</v>
      </c>
      <c r="M2204" s="91">
        <f>LOOKUP(biasa2[[#This Row],[NO]],biasa1[NO],biasa1[JUMLAH])</f>
        <v>18</v>
      </c>
      <c r="N2204" s="91" t="str">
        <f>LOOKUP(biasa2[[#This Row],[NO]],biasa1[NO],biasa1[SATUAN])</f>
        <v>60 ls</v>
      </c>
    </row>
    <row r="2205" spans="1:14" ht="20.100000000000001" customHeight="1">
      <c r="A2205" s="87">
        <f>IF(biasa1[[#This Row],[JUMLAH]]&gt;0,COUNT(A$3:$A2204)+1,"")</f>
        <v>2178</v>
      </c>
      <c r="B2205" s="88" t="s">
        <v>2167</v>
      </c>
      <c r="C2205" s="87">
        <f>IF(biasa1[[#This Row],[BARU]]="",biasa1[[#This Row],[JUMLAH AWAL]],biasa1[[#This Row],[BARU]])</f>
        <v>1</v>
      </c>
      <c r="D2205" s="87" t="s">
        <v>105</v>
      </c>
      <c r="E2205" s="87">
        <v>1</v>
      </c>
      <c r="F2205" s="87"/>
      <c r="G22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5" s="90"/>
      <c r="I22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5" s="91">
        <f>LOOKUP(ROW(K2205)-ROWS($K$1:$K$3),biasa1[NO])</f>
        <v>2202</v>
      </c>
      <c r="L2205" s="77" t="str">
        <f>LOOKUP(biasa2[[#This Row],[NO]],biasa1[NO],biasa1[NAMA])</f>
        <v>Stip TB 9865 (36)</v>
      </c>
      <c r="M2205" s="91">
        <f>LOOKUP(biasa2[[#This Row],[NO]],biasa1[NO],biasa1[JUMLAH])</f>
        <v>9</v>
      </c>
      <c r="N2205" s="91" t="str">
        <f>LOOKUP(biasa2[[#This Row],[NO]],biasa1[NO],biasa1[SATUAN])</f>
        <v>60 ls</v>
      </c>
    </row>
    <row r="2206" spans="1:14" ht="20.100000000000001" customHeight="1">
      <c r="A2206" s="87">
        <f>IF(biasa1[[#This Row],[JUMLAH]]&gt;0,COUNT(A$3:$A2205)+1,"")</f>
        <v>2179</v>
      </c>
      <c r="B2206" s="88" t="s">
        <v>2168</v>
      </c>
      <c r="C2206" s="87">
        <f>IF(biasa1[[#This Row],[BARU]]="",biasa1[[#This Row],[JUMLAH AWAL]],biasa1[[#This Row],[BARU]])</f>
        <v>2</v>
      </c>
      <c r="D2206" s="87" t="s">
        <v>405</v>
      </c>
      <c r="E2206" s="87">
        <v>2</v>
      </c>
      <c r="F2206" s="87"/>
      <c r="G22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6" s="90"/>
      <c r="I22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6" s="91">
        <f>LOOKUP(ROW(K2206)-ROWS($K$1:$K$3),biasa1[NO])</f>
        <v>2203</v>
      </c>
      <c r="L2206" s="77" t="str">
        <f>LOOKUP(biasa2[[#This Row],[NO]],biasa1[NO],biasa1[NAMA])</f>
        <v>Stip TB 9866 (60)</v>
      </c>
      <c r="M2206" s="91">
        <f>LOOKUP(biasa2[[#This Row],[NO]],biasa1[NO],biasa1[JUMLAH])</f>
        <v>24</v>
      </c>
      <c r="N2206" s="91" t="str">
        <f>LOOKUP(biasa2[[#This Row],[NO]],biasa1[NO],biasa1[SATUAN])</f>
        <v>120 ls</v>
      </c>
    </row>
    <row r="2207" spans="1:14" ht="20.100000000000001" customHeight="1">
      <c r="A2207" s="87">
        <f>IF(biasa1[[#This Row],[JUMLAH]]&gt;0,COUNT(A$3:$A2206)+1,"")</f>
        <v>2180</v>
      </c>
      <c r="B2207" s="88" t="s">
        <v>2169</v>
      </c>
      <c r="C2207" s="87">
        <f>IF(biasa1[[#This Row],[BARU]]="",biasa1[[#This Row],[JUMLAH AWAL]],biasa1[[#This Row],[BARU]])</f>
        <v>3</v>
      </c>
      <c r="D2207" s="87" t="s">
        <v>303</v>
      </c>
      <c r="E2207" s="87">
        <v>3</v>
      </c>
      <c r="F2207" s="87"/>
      <c r="G22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7" s="90"/>
      <c r="I22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7" s="91">
        <f>LOOKUP(ROW(K2207)-ROWS($K$1:$K$3),biasa1[NO])</f>
        <v>2204</v>
      </c>
      <c r="L2207" s="77" t="str">
        <f>LOOKUP(biasa2[[#This Row],[NO]],biasa1[NO],biasa1[NAMA])</f>
        <v>Stip Toples 134 (1x50) Panda</v>
      </c>
      <c r="M2207" s="91">
        <f>LOOKUP(biasa2[[#This Row],[NO]],biasa1[NO],biasa1[JUMLAH])</f>
        <v>12</v>
      </c>
      <c r="N2207" s="91" t="str">
        <f>LOOKUP(biasa2[[#This Row],[NO]],biasa1[NO],biasa1[SATUAN])</f>
        <v>12 box</v>
      </c>
    </row>
    <row r="2208" spans="1:14" ht="20.100000000000001" customHeight="1">
      <c r="A2208" s="87">
        <f>IF(biasa1[[#This Row],[JUMLAH]]&gt;0,COUNT(A$3:$A2207)+1,"")</f>
        <v>2181</v>
      </c>
      <c r="B2208" s="88" t="s">
        <v>2170</v>
      </c>
      <c r="C2208" s="87">
        <f>IF(biasa1[[#This Row],[BARU]]="",biasa1[[#This Row],[JUMLAH AWAL]],biasa1[[#This Row],[BARU]])</f>
        <v>29</v>
      </c>
      <c r="D2208" s="87" t="s">
        <v>165</v>
      </c>
      <c r="E2208" s="87">
        <v>29</v>
      </c>
      <c r="F2208" s="87"/>
      <c r="G22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8" s="90"/>
      <c r="I22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8" s="91">
        <f>LOOKUP(ROW(K2208)-ROWS($K$1:$K$3),biasa1[NO])</f>
        <v>2205</v>
      </c>
      <c r="L2208" s="77" t="str">
        <f>LOOKUP(biasa2[[#This Row],[NO]],biasa1[NO],biasa1[NAMA])</f>
        <v>Stip Trifello 300 B</v>
      </c>
      <c r="M2208" s="91">
        <f>LOOKUP(biasa2[[#This Row],[NO]],biasa1[NO],biasa1[JUMLAH])</f>
        <v>2</v>
      </c>
      <c r="N2208" s="91" t="str">
        <f>LOOKUP(biasa2[[#This Row],[NO]],biasa1[NO],biasa1[SATUAN])</f>
        <v>50 box</v>
      </c>
    </row>
    <row r="2209" spans="1:14" ht="20.100000000000001" customHeight="1">
      <c r="A2209" s="87">
        <f>IF(biasa1[[#This Row],[JUMLAH]]&gt;0,COUNT(A$3:$A2208)+1,"")</f>
        <v>2182</v>
      </c>
      <c r="B2209" s="88" t="s">
        <v>2171</v>
      </c>
      <c r="C2209" s="87">
        <f>IF(biasa1[[#This Row],[BARU]]="",biasa1[[#This Row],[JUMLAH AWAL]],biasa1[[#This Row],[BARU]])</f>
        <v>30</v>
      </c>
      <c r="D2209" s="87" t="s">
        <v>2172</v>
      </c>
      <c r="E2209" s="87">
        <v>30</v>
      </c>
      <c r="F2209" s="87"/>
      <c r="G22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9" s="90"/>
      <c r="I22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9" s="91">
        <f>LOOKUP(ROW(K2209)-ROWS($K$1:$K$3),biasa1[NO])</f>
        <v>2206</v>
      </c>
      <c r="L2209" s="77" t="str">
        <f>LOOKUP(biasa2[[#This Row],[NO]],biasa1[NO],biasa1[NAMA])</f>
        <v>Stip Trifello TF-377 (@ 24)</v>
      </c>
      <c r="M2209" s="91">
        <f>LOOKUP(biasa2[[#This Row],[NO]],biasa1[NO],biasa1[JUMLAH])</f>
        <v>4</v>
      </c>
      <c r="N2209" s="91" t="str">
        <f>LOOKUP(biasa2[[#This Row],[NO]],biasa1[NO],biasa1[SATUAN])</f>
        <v>40 box</v>
      </c>
    </row>
    <row r="2210" spans="1:14" ht="20.100000000000001" customHeight="1">
      <c r="A2210" s="87">
        <f>IF(biasa1[[#This Row],[JUMLAH]]&gt;0,COUNT(A$3:$A2209)+1,"")</f>
        <v>2183</v>
      </c>
      <c r="B2210" s="88" t="s">
        <v>2173</v>
      </c>
      <c r="C2210" s="87">
        <f>IF(biasa1[[#This Row],[BARU]]="",biasa1[[#This Row],[JUMLAH AWAL]],biasa1[[#This Row],[BARU]])</f>
        <v>37</v>
      </c>
      <c r="D2210" s="87" t="s">
        <v>441</v>
      </c>
      <c r="E2210" s="87">
        <v>37</v>
      </c>
      <c r="F2210" s="87"/>
      <c r="G22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0" s="90"/>
      <c r="I22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0" s="91">
        <f>LOOKUP(ROW(K2210)-ROWS($K$1:$K$3),biasa1[NO])</f>
        <v>2207</v>
      </c>
      <c r="L2210" s="77" t="str">
        <f>LOOKUP(biasa2[[#This Row],[NO]],biasa1[NO],biasa1[NAMA])</f>
        <v>Stip+Asahan M-78 (30)</v>
      </c>
      <c r="M2210" s="91">
        <f>LOOKUP(biasa2[[#This Row],[NO]],biasa1[NO],biasa1[JUMLAH])</f>
        <v>2</v>
      </c>
      <c r="N2210" s="91" t="str">
        <f>LOOKUP(biasa2[[#This Row],[NO]],biasa1[NO],biasa1[SATUAN])</f>
        <v>24 box</v>
      </c>
    </row>
    <row r="2211" spans="1:14" ht="20.100000000000001" customHeight="1">
      <c r="A2211" s="87">
        <f>IF(biasa1[[#This Row],[JUMLAH]]&gt;0,COUNT(A$3:$A2210)+1,"")</f>
        <v>2184</v>
      </c>
      <c r="B2211" s="88" t="s">
        <v>2174</v>
      </c>
      <c r="C2211" s="87">
        <f>IF(biasa1[[#This Row],[BARU]]="",biasa1[[#This Row],[JUMLAH AWAL]],biasa1[[#This Row],[BARU]])</f>
        <v>61</v>
      </c>
      <c r="D2211" s="87" t="s">
        <v>33</v>
      </c>
      <c r="E2211" s="87">
        <v>61</v>
      </c>
      <c r="F2211" s="87"/>
      <c r="G22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1" s="90"/>
      <c r="I22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1" s="91">
        <f>LOOKUP(ROW(K2211)-ROWS($K$1:$K$3),biasa1[NO])</f>
        <v>2208</v>
      </c>
      <c r="L2211" s="77" t="str">
        <f>LOOKUP(biasa2[[#This Row],[NO]],biasa1[NO],biasa1[NAMA])</f>
        <v>Stopmap batik Vp</v>
      </c>
      <c r="M2211" s="91">
        <f>LOOKUP(biasa2[[#This Row],[NO]],biasa1[NO],biasa1[JUMLAH])</f>
        <v>11</v>
      </c>
      <c r="N2211" s="91" t="str">
        <f>LOOKUP(biasa2[[#This Row],[NO]],biasa1[NO],biasa1[SATUAN])</f>
        <v>500 pc</v>
      </c>
    </row>
    <row r="2212" spans="1:14" ht="20.100000000000001" customHeight="1">
      <c r="A2212" s="87">
        <f>IF(biasa1[[#This Row],[JUMLAH]]&gt;0,COUNT(A$3:$A2211)+1,"")</f>
        <v>2185</v>
      </c>
      <c r="B2212" s="88" t="s">
        <v>2175</v>
      </c>
      <c r="C2212" s="87">
        <f>IF(biasa1[[#This Row],[BARU]]="",biasa1[[#This Row],[JUMLAH AWAL]],biasa1[[#This Row],[BARU]])</f>
        <v>2</v>
      </c>
      <c r="D2212" s="87" t="s">
        <v>245</v>
      </c>
      <c r="E2212" s="87">
        <v>2</v>
      </c>
      <c r="F2212" s="87"/>
      <c r="G22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2" s="90"/>
      <c r="I22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2" s="91">
        <f>LOOKUP(ROW(K2212)-ROWS($K$1:$K$3),biasa1[NO])</f>
        <v>2209</v>
      </c>
      <c r="L2212" s="77" t="str">
        <f>LOOKUP(biasa2[[#This Row],[NO]],biasa1[NO],biasa1[NAMA])</f>
        <v>Stopmap Jersey</v>
      </c>
      <c r="M2212" s="91">
        <f>LOOKUP(biasa2[[#This Row],[NO]],biasa1[NO],biasa1[JUMLAH])</f>
        <v>5</v>
      </c>
      <c r="N2212" s="91" t="str">
        <f>LOOKUP(biasa2[[#This Row],[NO]],biasa1[NO],biasa1[SATUAN])</f>
        <v>800 pk</v>
      </c>
    </row>
    <row r="2213" spans="1:14" ht="20.100000000000001" customHeight="1">
      <c r="A2213" s="87">
        <f>IF(biasa1[[#This Row],[JUMLAH]]&gt;0,COUNT(A$3:$A2212)+1,"")</f>
        <v>2186</v>
      </c>
      <c r="B2213" s="88" t="s">
        <v>2176</v>
      </c>
      <c r="C2213" s="87">
        <f>IF(biasa1[[#This Row],[BARU]]="",biasa1[[#This Row],[JUMLAH AWAL]],biasa1[[#This Row],[BARU]])</f>
        <v>8</v>
      </c>
      <c r="D2213" s="87" t="s">
        <v>181</v>
      </c>
      <c r="E2213" s="87">
        <v>8</v>
      </c>
      <c r="F2213" s="87"/>
      <c r="G22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3" s="90"/>
      <c r="I22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3" s="91">
        <f>LOOKUP(ROW(K2213)-ROWS($K$1:$K$3),biasa1[NO])</f>
        <v>2210</v>
      </c>
      <c r="L2213" s="77" t="str">
        <f>LOOKUP(biasa2[[#This Row],[NO]],biasa1[NO],biasa1[NAMA])</f>
        <v>Suling 900 Trend</v>
      </c>
      <c r="M2213" s="91">
        <f>LOOKUP(biasa2[[#This Row],[NO]],biasa1[NO],biasa1[JUMLAH])</f>
        <v>4</v>
      </c>
      <c r="N2213" s="91" t="str">
        <f>LOOKUP(biasa2[[#This Row],[NO]],biasa1[NO],biasa1[SATUAN])</f>
        <v>24 ls</v>
      </c>
    </row>
    <row r="2214" spans="1:14" ht="20.100000000000001" customHeight="1">
      <c r="A2214" s="87">
        <f>IF(biasa1[[#This Row],[JUMLAH]]&gt;0,COUNT(A$3:$A2213)+1,"")</f>
        <v>2187</v>
      </c>
      <c r="B2214" s="88" t="s">
        <v>2177</v>
      </c>
      <c r="C2214" s="87">
        <f>IF(biasa1[[#This Row],[BARU]]="",biasa1[[#This Row],[JUMLAH AWAL]],biasa1[[#This Row],[BARU]])</f>
        <v>3</v>
      </c>
      <c r="D2214" s="87" t="s">
        <v>181</v>
      </c>
      <c r="E2214" s="87">
        <v>3</v>
      </c>
      <c r="F2214" s="87"/>
      <c r="G22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4" s="90"/>
      <c r="I22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4" s="91">
        <f>LOOKUP(ROW(K2214)-ROWS($K$1:$K$3),biasa1[NO])</f>
        <v>2211</v>
      </c>
      <c r="L2214" s="77" t="str">
        <f>LOOKUP(biasa2[[#This Row],[NO]],biasa1[NO],biasa1[NAMA])</f>
        <v>Super Box Topla TP/ SB</v>
      </c>
      <c r="M2214" s="91">
        <f>LOOKUP(biasa2[[#This Row],[NO]],biasa1[NO],biasa1[JUMLAH])</f>
        <v>7</v>
      </c>
      <c r="N2214" s="91" t="str">
        <f>LOOKUP(biasa2[[#This Row],[NO]],biasa1[NO],biasa1[SATUAN])</f>
        <v>24 pc</v>
      </c>
    </row>
    <row r="2215" spans="1:14" ht="20.100000000000001" customHeight="1">
      <c r="A2215" s="87">
        <f>IF(biasa1[[#This Row],[JUMLAH]]&gt;0,COUNT(A$3:$A2214)+1,"")</f>
        <v>2188</v>
      </c>
      <c r="B2215" s="88" t="s">
        <v>2178</v>
      </c>
      <c r="C2215" s="87">
        <f>IF(biasa1[[#This Row],[BARU]]="",biasa1[[#This Row],[JUMLAH AWAL]],biasa1[[#This Row],[BARU]])</f>
        <v>1</v>
      </c>
      <c r="D2215" s="87" t="s">
        <v>2179</v>
      </c>
      <c r="E2215" s="87">
        <v>1</v>
      </c>
      <c r="F2215" s="87"/>
      <c r="G22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5" s="90"/>
      <c r="I22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5" s="91">
        <f>LOOKUP(ROW(K2215)-ROWS($K$1:$K$3),biasa1[NO])</f>
        <v>2212</v>
      </c>
      <c r="L2215" s="77" t="str">
        <f>LOOKUP(biasa2[[#This Row],[NO]],biasa1[NO],biasa1[NAMA])</f>
        <v>Tali Cantol plastik K</v>
      </c>
      <c r="M2215" s="91">
        <f>LOOKUP(biasa2[[#This Row],[NO]],biasa1[NO],biasa1[JUMLAH])</f>
        <v>7</v>
      </c>
      <c r="N2215" s="91">
        <f>LOOKUP(biasa2[[#This Row],[NO]],biasa1[NO],biasa1[SATUAN])</f>
        <v>5000</v>
      </c>
    </row>
    <row r="2216" spans="1:14" ht="20.100000000000001" customHeight="1">
      <c r="A2216" s="87">
        <f>IF(biasa1[[#This Row],[JUMLAH]]&gt;0,COUNT(A$3:$A2215)+1,"")</f>
        <v>2189</v>
      </c>
      <c r="B2216" s="88" t="s">
        <v>2180</v>
      </c>
      <c r="C2216" s="87">
        <f>IF(biasa1[[#This Row],[BARU]]="",biasa1[[#This Row],[JUMLAH AWAL]],biasa1[[#This Row],[BARU]])</f>
        <v>1</v>
      </c>
      <c r="D2216" s="87" t="s">
        <v>103</v>
      </c>
      <c r="E2216" s="87">
        <v>1</v>
      </c>
      <c r="F2216" s="87"/>
      <c r="G22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6" s="90"/>
      <c r="I22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6" s="91">
        <f>LOOKUP(ROW(K2216)-ROWS($K$1:$K$3),biasa1[NO])</f>
        <v>2213</v>
      </c>
      <c r="L2216" s="77" t="str">
        <f>LOOKUP(biasa2[[#This Row],[NO]],biasa1[NO],biasa1[NAMA])</f>
        <v>Tali Cantol plastik M</v>
      </c>
      <c r="M2216" s="91">
        <f>LOOKUP(biasa2[[#This Row],[NO]],biasa1[NO],biasa1[JUMLAH])</f>
        <v>10</v>
      </c>
      <c r="N2216" s="91">
        <f>LOOKUP(biasa2[[#This Row],[NO]],biasa1[NO],biasa1[SATUAN])</f>
        <v>5000</v>
      </c>
    </row>
    <row r="2217" spans="1:14" ht="20.100000000000001" customHeight="1">
      <c r="A2217" s="87">
        <f>IF(biasa1[[#This Row],[JUMLAH]]&gt;0,COUNT(A$3:$A2216)+1,"")</f>
        <v>2190</v>
      </c>
      <c r="B2217" s="88" t="s">
        <v>2181</v>
      </c>
      <c r="C2217" s="87">
        <f>IF(biasa1[[#This Row],[BARU]]="",biasa1[[#This Row],[JUMLAH AWAL]],biasa1[[#This Row],[BARU]])</f>
        <v>2</v>
      </c>
      <c r="D2217" s="87" t="s">
        <v>103</v>
      </c>
      <c r="E2217" s="87">
        <v>2</v>
      </c>
      <c r="F2217" s="87"/>
      <c r="G22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7" s="90"/>
      <c r="I22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7" s="91">
        <f>LOOKUP(ROW(K2217)-ROWS($K$1:$K$3),biasa1[NO])</f>
        <v>2214</v>
      </c>
      <c r="L2217" s="77" t="str">
        <f>LOOKUP(biasa2[[#This Row],[NO]],biasa1[NO],biasa1[NAMA])</f>
        <v>Tali jepit ht biasa gading</v>
      </c>
      <c r="M2217" s="91">
        <f>LOOKUP(biasa2[[#This Row],[NO]],biasa1[NO],biasa1[JUMLAH])</f>
        <v>3</v>
      </c>
      <c r="N2217" s="91">
        <f>LOOKUP(biasa2[[#This Row],[NO]],biasa1[NO],biasa1[SATUAN])</f>
        <v>5000</v>
      </c>
    </row>
    <row r="2218" spans="1:14" ht="20.100000000000001" customHeight="1">
      <c r="A2218" s="87">
        <f>IF(biasa1[[#This Row],[JUMLAH]]&gt;0,COUNT(A$3:$A2217)+1,"")</f>
        <v>2191</v>
      </c>
      <c r="B2218" s="88" t="s">
        <v>2182</v>
      </c>
      <c r="C2218" s="87">
        <f>IF(biasa1[[#This Row],[BARU]]="",biasa1[[#This Row],[JUMLAH AWAL]],biasa1[[#This Row],[BARU]])</f>
        <v>1</v>
      </c>
      <c r="D2218" s="87" t="s">
        <v>103</v>
      </c>
      <c r="E2218" s="87">
        <v>1</v>
      </c>
      <c r="F2218" s="87"/>
      <c r="G22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8" s="90"/>
      <c r="I22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8" s="91">
        <f>LOOKUP(ROW(K2218)-ROWS($K$1:$K$3),biasa1[NO])</f>
        <v>2215</v>
      </c>
      <c r="L2218" s="77" t="str">
        <f>LOOKUP(biasa2[[#This Row],[NO]],biasa1[NO],biasa1[NAMA])</f>
        <v>Tali Jepit kilap Biru/ ID Card gading biru</v>
      </c>
      <c r="M2218" s="91">
        <f>LOOKUP(biasa2[[#This Row],[NO]],biasa1[NO],biasa1[JUMLAH])</f>
        <v>2</v>
      </c>
      <c r="N2218" s="91">
        <f>LOOKUP(biasa2[[#This Row],[NO]],biasa1[NO],biasa1[SATUAN])</f>
        <v>5000</v>
      </c>
    </row>
    <row r="2219" spans="1:14" ht="20.100000000000001" customHeight="1">
      <c r="A2219" s="87">
        <f>IF(biasa1[[#This Row],[JUMLAH]]&gt;0,COUNT(A$3:$A2218)+1,"")</f>
        <v>2192</v>
      </c>
      <c r="B2219" s="88" t="s">
        <v>2183</v>
      </c>
      <c r="C2219" s="87">
        <f>IF(biasa1[[#This Row],[BARU]]="",biasa1[[#This Row],[JUMLAH AWAL]],biasa1[[#This Row],[BARU]])</f>
        <v>1</v>
      </c>
      <c r="D2219" s="87" t="s">
        <v>103</v>
      </c>
      <c r="E2219" s="87">
        <v>1</v>
      </c>
      <c r="F2219" s="87"/>
      <c r="G22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9" s="90"/>
      <c r="I22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9" s="91">
        <f>LOOKUP(ROW(K2219)-ROWS($K$1:$K$3),biasa1[NO])</f>
        <v>2216</v>
      </c>
      <c r="L2219" s="77" t="str">
        <f>LOOKUP(biasa2[[#This Row],[NO]],biasa1[NO],biasa1[NAMA])</f>
        <v>Tali Jepit metalik K 806 M</v>
      </c>
      <c r="M2219" s="91">
        <f>LOOKUP(biasa2[[#This Row],[NO]],biasa1[NO],biasa1[JUMLAH])</f>
        <v>4</v>
      </c>
      <c r="N2219" s="91">
        <f>LOOKUP(biasa2[[#This Row],[NO]],biasa1[NO],biasa1[SATUAN])</f>
        <v>5000</v>
      </c>
    </row>
    <row r="2220" spans="1:14" ht="20.100000000000001" customHeight="1">
      <c r="A2220" s="87">
        <f>IF(biasa1[[#This Row],[JUMLAH]]&gt;0,COUNT(A$3:$A2219)+1,"")</f>
        <v>2193</v>
      </c>
      <c r="B2220" s="88" t="s">
        <v>2184</v>
      </c>
      <c r="C2220" s="87">
        <f>IF(biasa1[[#This Row],[BARU]]="",biasa1[[#This Row],[JUMLAH AWAL]],biasa1[[#This Row],[BARU]])</f>
        <v>3</v>
      </c>
      <c r="D2220" s="87" t="s">
        <v>103</v>
      </c>
      <c r="E2220" s="87">
        <v>3</v>
      </c>
      <c r="F2220" s="87"/>
      <c r="G22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0" s="90"/>
      <c r="I22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0" s="91">
        <f>LOOKUP(ROW(K2220)-ROWS($K$1:$K$3),biasa1[NO])</f>
        <v>2217</v>
      </c>
      <c r="L2220" s="77" t="str">
        <f>LOOKUP(biasa2[[#This Row],[NO]],biasa1[NO],biasa1[NAMA])</f>
        <v>Tali Jepit nylon K</v>
      </c>
      <c r="M2220" s="91">
        <f>LOOKUP(biasa2[[#This Row],[NO]],biasa1[NO],biasa1[JUMLAH])</f>
        <v>1</v>
      </c>
      <c r="N2220" s="91" t="str">
        <f>LOOKUP(biasa2[[#This Row],[NO]],biasa1[NO],biasa1[SATUAN])</f>
        <v>5000 pc</v>
      </c>
    </row>
    <row r="2221" spans="1:14" ht="20.100000000000001" customHeight="1">
      <c r="A2221" s="87">
        <f>IF(biasa1[[#This Row],[JUMLAH]]&gt;0,COUNT(A$3:$A2220)+1,"")</f>
        <v>2194</v>
      </c>
      <c r="B2221" s="88" t="s">
        <v>2185</v>
      </c>
      <c r="C2221" s="87">
        <f>IF(biasa1[[#This Row],[BARU]]="",biasa1[[#This Row],[JUMLAH AWAL]],biasa1[[#This Row],[BARU]])</f>
        <v>2</v>
      </c>
      <c r="D2221" s="87" t="s">
        <v>103</v>
      </c>
      <c r="E2221" s="87">
        <v>2</v>
      </c>
      <c r="F2221" s="87"/>
      <c r="G22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1" s="90"/>
      <c r="I22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1" s="91">
        <f>LOOKUP(ROW(K2221)-ROWS($K$1:$K$3),biasa1[NO])</f>
        <v>2218</v>
      </c>
      <c r="L2221" s="77" t="str">
        <f>LOOKUP(biasa2[[#This Row],[NO]],biasa1[NO],biasa1[NAMA])</f>
        <v>Tali jepita cantol B</v>
      </c>
      <c r="M2221" s="91">
        <f>LOOKUP(biasa2[[#This Row],[NO]],biasa1[NO],biasa1[JUMLAH])</f>
        <v>2</v>
      </c>
      <c r="N2221" s="91">
        <f>LOOKUP(biasa2[[#This Row],[NO]],biasa1[NO],biasa1[SATUAN])</f>
        <v>5000</v>
      </c>
    </row>
    <row r="2222" spans="1:14" ht="20.100000000000001" customHeight="1">
      <c r="A2222" s="87">
        <f>IF(biasa1[[#This Row],[JUMLAH]]&gt;0,COUNT(A$3:$A2221)+1,"")</f>
        <v>2195</v>
      </c>
      <c r="B2222" s="88" t="s">
        <v>2186</v>
      </c>
      <c r="C2222" s="87">
        <f>IF(biasa1[[#This Row],[BARU]]="",biasa1[[#This Row],[JUMLAH AWAL]],biasa1[[#This Row],[BARU]])</f>
        <v>20</v>
      </c>
      <c r="D2222" s="87" t="s">
        <v>266</v>
      </c>
      <c r="E2222" s="87">
        <v>20</v>
      </c>
      <c r="F2222" s="87"/>
      <c r="G22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2" s="90"/>
      <c r="I22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2" s="91">
        <f>LOOKUP(ROW(K2222)-ROWS($K$1:$K$3),biasa1[NO])</f>
        <v>2219</v>
      </c>
      <c r="L2222" s="77" t="str">
        <f>LOOKUP(biasa2[[#This Row],[NO]],biasa1[NO],biasa1[NAMA])</f>
        <v>Tali jepita cantol Hj</v>
      </c>
      <c r="M2222" s="91">
        <f>LOOKUP(biasa2[[#This Row],[NO]],biasa1[NO],biasa1[JUMLAH])</f>
        <v>18</v>
      </c>
      <c r="N2222" s="91">
        <f>LOOKUP(biasa2[[#This Row],[NO]],biasa1[NO],biasa1[SATUAN])</f>
        <v>5000</v>
      </c>
    </row>
    <row r="2223" spans="1:14" ht="20.100000000000001" customHeight="1">
      <c r="A2223" s="87">
        <f>IF(biasa1[[#This Row],[JUMLAH]]&gt;0,COUNT(A$3:$A2222)+1,"")</f>
        <v>2196</v>
      </c>
      <c r="B2223" s="88" t="s">
        <v>2187</v>
      </c>
      <c r="C2223" s="87">
        <f>IF(biasa1[[#This Row],[BARU]]="",biasa1[[#This Row],[JUMLAH AWAL]],biasa1[[#This Row],[BARU]])</f>
        <v>22</v>
      </c>
      <c r="D2223" s="87" t="s">
        <v>2188</v>
      </c>
      <c r="E2223" s="87">
        <v>22</v>
      </c>
      <c r="F2223" s="87"/>
      <c r="G22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3" s="90"/>
      <c r="I22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3" s="91">
        <f>LOOKUP(ROW(K2223)-ROWS($K$1:$K$3),biasa1[NO])</f>
        <v>2220</v>
      </c>
      <c r="L2223" s="77" t="str">
        <f>LOOKUP(biasa2[[#This Row],[NO]],biasa1[NO],biasa1[NAMA])</f>
        <v>Tali jepita cantol K</v>
      </c>
      <c r="M2223" s="91">
        <f>LOOKUP(biasa2[[#This Row],[NO]],biasa1[NO],biasa1[JUMLAH])</f>
        <v>39</v>
      </c>
      <c r="N2223" s="91">
        <f>LOOKUP(biasa2[[#This Row],[NO]],biasa1[NO],biasa1[SATUAN])</f>
        <v>5000</v>
      </c>
    </row>
    <row r="2224" spans="1:14" ht="20.100000000000001" customHeight="1">
      <c r="A2224" s="87">
        <f>IF(biasa1[[#This Row],[JUMLAH]]&gt;0,COUNT(A$3:$A2223)+1,"")</f>
        <v>2197</v>
      </c>
      <c r="B2224" s="88" t="s">
        <v>2189</v>
      </c>
      <c r="C2224" s="87">
        <f>IF(biasa1[[#This Row],[BARU]]="",biasa1[[#This Row],[JUMLAH AWAL]],biasa1[[#This Row],[BARU]])</f>
        <v>51</v>
      </c>
      <c r="D2224" s="87" t="s">
        <v>899</v>
      </c>
      <c r="E2224" s="87">
        <v>51</v>
      </c>
      <c r="F2224" s="87"/>
      <c r="G22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4" s="90"/>
      <c r="I22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4" s="91">
        <f>LOOKUP(ROW(K2224)-ROWS($K$1:$K$3),biasa1[NO])</f>
        <v>2221</v>
      </c>
      <c r="L2224" s="77" t="str">
        <f>LOOKUP(biasa2[[#This Row],[NO]],biasa1[NO],biasa1[NAMA])</f>
        <v>Tali jepita cantol M</v>
      </c>
      <c r="M2224" s="91">
        <f>LOOKUP(biasa2[[#This Row],[NO]],biasa1[NO],biasa1[JUMLAH])</f>
        <v>27</v>
      </c>
      <c r="N2224" s="91">
        <f>LOOKUP(biasa2[[#This Row],[NO]],biasa1[NO],biasa1[SATUAN])</f>
        <v>5000</v>
      </c>
    </row>
    <row r="2225" spans="1:14" ht="20.100000000000001" customHeight="1">
      <c r="A2225" s="87">
        <f>IF(biasa1[[#This Row],[JUMLAH]]&gt;0,COUNT(A$3:$A2224)+1,"")</f>
        <v>2198</v>
      </c>
      <c r="B2225" s="88" t="s">
        <v>2190</v>
      </c>
      <c r="C2225" s="87">
        <f>IF(biasa1[[#This Row],[BARU]]="",biasa1[[#This Row],[JUMLAH AWAL]],biasa1[[#This Row],[BARU]])</f>
        <v>34</v>
      </c>
      <c r="D2225" s="87" t="s">
        <v>148</v>
      </c>
      <c r="E2225" s="87">
        <v>34</v>
      </c>
      <c r="F2225" s="87"/>
      <c r="G22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5" s="90"/>
      <c r="I22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5" s="91">
        <f>LOOKUP(ROW(K2225)-ROWS($K$1:$K$3),biasa1[NO])</f>
        <v>2222</v>
      </c>
      <c r="L2225" s="77" t="str">
        <f>LOOKUP(biasa2[[#This Row],[NO]],biasa1[NO],biasa1[NAMA])</f>
        <v>Tali Jepitan Yoyo butek (1 box=100) Kng</v>
      </c>
      <c r="M2225" s="91">
        <f>LOOKUP(biasa2[[#This Row],[NO]],biasa1[NO],biasa1[JUMLAH])</f>
        <v>1</v>
      </c>
      <c r="N2225" s="91" t="str">
        <f>LOOKUP(biasa2[[#This Row],[NO]],biasa1[NO],biasa1[SATUAN])</f>
        <v>2000 pc</v>
      </c>
    </row>
    <row r="2226" spans="1:14" ht="20.100000000000001" customHeight="1">
      <c r="A2226" s="87">
        <f>IF(biasa1[[#This Row],[JUMLAH]]&gt;0,COUNT(A$3:$A2225)+1,"")</f>
        <v>2199</v>
      </c>
      <c r="B2226" s="88" t="s">
        <v>2191</v>
      </c>
      <c r="C2226" s="87">
        <f>IF(biasa1[[#This Row],[BARU]]="",biasa1[[#This Row],[JUMLAH AWAL]],biasa1[[#This Row],[BARU]])</f>
        <v>63</v>
      </c>
      <c r="D2226" s="87" t="s">
        <v>148</v>
      </c>
      <c r="E2226" s="87">
        <v>63</v>
      </c>
      <c r="F2226" s="87"/>
      <c r="G22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6" s="90"/>
      <c r="I22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6" s="91">
        <f>LOOKUP(ROW(K2226)-ROWS($K$1:$K$3),biasa1[NO])</f>
        <v>2223</v>
      </c>
      <c r="L2226" s="77" t="str">
        <f>LOOKUP(biasa2[[#This Row],[NO]],biasa1[NO],biasa1[NAMA])</f>
        <v>Tali metalik (kecil) B(8) K(4) Ht(2) Hj(2)</v>
      </c>
      <c r="M2226" s="91">
        <f>LOOKUP(biasa2[[#This Row],[NO]],biasa1[NO],biasa1[JUMLAH])</f>
        <v>16</v>
      </c>
      <c r="N2226" s="91">
        <f>LOOKUP(biasa2[[#This Row],[NO]],biasa1[NO],biasa1[SATUAN])</f>
        <v>500</v>
      </c>
    </row>
    <row r="2227" spans="1:14" ht="20.100000000000001" customHeight="1">
      <c r="A2227" s="87">
        <f>IF(biasa1[[#This Row],[JUMLAH]]&gt;0,COUNT(A$3:$A2226)+1,"")</f>
        <v>2200</v>
      </c>
      <c r="B2227" s="88" t="s">
        <v>2192</v>
      </c>
      <c r="C2227" s="87">
        <f>IF(biasa1[[#This Row],[BARU]]="",biasa1[[#This Row],[JUMLAH AWAL]],biasa1[[#This Row],[BARU]])</f>
        <v>31</v>
      </c>
      <c r="D2227" s="87" t="s">
        <v>148</v>
      </c>
      <c r="E2227" s="87">
        <v>31</v>
      </c>
      <c r="F2227" s="87"/>
      <c r="G22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7" s="90"/>
      <c r="I22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7" s="91">
        <f>LOOKUP(ROW(K2227)-ROWS($K$1:$K$3),biasa1[NO])</f>
        <v>2224</v>
      </c>
      <c r="L2227" s="77" t="str">
        <f>LOOKUP(biasa2[[#This Row],[NO]],biasa1[NO],biasa1[NAMA])</f>
        <v>Tali metalik B Ht(4)/ B(4)/ M(2)/ K(1)</v>
      </c>
      <c r="M2227" s="91">
        <f>LOOKUP(biasa2[[#This Row],[NO]],biasa1[NO],biasa1[JUMLAH])</f>
        <v>11</v>
      </c>
      <c r="N2227" s="91">
        <f>LOOKUP(biasa2[[#This Row],[NO]],biasa1[NO],biasa1[SATUAN])</f>
        <v>300</v>
      </c>
    </row>
    <row r="2228" spans="1:14" ht="20.100000000000001" customHeight="1">
      <c r="A2228" s="87">
        <f>IF(biasa1[[#This Row],[JUMLAH]]&gt;0,COUNT(A$3:$A2227)+1,"")</f>
        <v>2201</v>
      </c>
      <c r="B2228" s="88" t="s">
        <v>2193</v>
      </c>
      <c r="C2228" s="87">
        <f>IF(biasa1[[#This Row],[BARU]]="",biasa1[[#This Row],[JUMLAH AWAL]],biasa1[[#This Row],[BARU]])</f>
        <v>18</v>
      </c>
      <c r="D2228" s="87" t="s">
        <v>40</v>
      </c>
      <c r="E2228" s="87">
        <v>18</v>
      </c>
      <c r="F2228" s="87"/>
      <c r="G22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8" s="90"/>
      <c r="I22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8" s="91">
        <f>LOOKUP(ROW(K2228)-ROWS($K$1:$K$3),biasa1[NO])</f>
        <v>2225</v>
      </c>
      <c r="L2228" s="77" t="str">
        <f>LOOKUP(biasa2[[#This Row],[NO]],biasa1[NO],biasa1[NAMA])</f>
        <v>Tali metalik Hj/ K/ M Besar</v>
      </c>
      <c r="M2228" s="91">
        <f>LOOKUP(biasa2[[#This Row],[NO]],biasa1[NO],biasa1[JUMLAH])</f>
        <v>1</v>
      </c>
      <c r="N2228" s="91" t="str">
        <f>LOOKUP(biasa2[[#This Row],[NO]],biasa1[NO],biasa1[SATUAN])</f>
        <v>3000 pc</v>
      </c>
    </row>
    <row r="2229" spans="1:14" ht="20.100000000000001" customHeight="1">
      <c r="A2229" s="87">
        <f>IF(biasa1[[#This Row],[JUMLAH]]&gt;0,COUNT(A$3:$A2228)+1,"")</f>
        <v>2202</v>
      </c>
      <c r="B2229" s="88" t="s">
        <v>2194</v>
      </c>
      <c r="C2229" s="87">
        <f>IF(biasa1[[#This Row],[BARU]]="",biasa1[[#This Row],[JUMLAH AWAL]],biasa1[[#This Row],[BARU]])</f>
        <v>9</v>
      </c>
      <c r="D2229" s="87" t="s">
        <v>40</v>
      </c>
      <c r="E2229" s="87">
        <v>9</v>
      </c>
      <c r="F2229" s="87"/>
      <c r="G22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9" s="90"/>
      <c r="I22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9" s="91">
        <f>LOOKUP(ROW(K2229)-ROWS($K$1:$K$3),biasa1[NO])</f>
        <v>2226</v>
      </c>
      <c r="L2229" s="77" t="str">
        <f>LOOKUP(biasa2[[#This Row],[NO]],biasa1[NO],biasa1[NAMA])</f>
        <v>Tali Plk 10-04 Dy 31x38 Tali Kur</v>
      </c>
      <c r="M2229" s="91">
        <f>LOOKUP(biasa2[[#This Row],[NO]],biasa1[NO],biasa1[JUMLAH])</f>
        <v>1</v>
      </c>
      <c r="N2229" s="91" t="str">
        <f>LOOKUP(biasa2[[#This Row],[NO]],biasa1[NO],biasa1[SATUAN])</f>
        <v>30 ls</v>
      </c>
    </row>
    <row r="2230" spans="1:14" ht="20.100000000000001" customHeight="1">
      <c r="A2230" s="87">
        <f>IF(biasa1[[#This Row],[JUMLAH]]&gt;0,COUNT(A$3:$A2229)+1,"")</f>
        <v>2203</v>
      </c>
      <c r="B2230" s="88" t="s">
        <v>2195</v>
      </c>
      <c r="C2230" s="87">
        <f>IF(biasa1[[#This Row],[BARU]]="",biasa1[[#This Row],[JUMLAH AWAL]],biasa1[[#This Row],[BARU]])</f>
        <v>24</v>
      </c>
      <c r="D2230" s="87" t="s">
        <v>33</v>
      </c>
      <c r="E2230" s="87">
        <v>24</v>
      </c>
      <c r="F2230" s="87"/>
      <c r="G22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0" s="90"/>
      <c r="I22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0" s="91">
        <f>LOOKUP(ROW(K2230)-ROWS($K$1:$K$3),biasa1[NO])</f>
        <v>2227</v>
      </c>
      <c r="L2230" s="77" t="str">
        <f>LOOKUP(biasa2[[#This Row],[NO]],biasa1[NO],biasa1[NAMA])</f>
        <v>Tali Transparant Yoyo montana Hj(23)/ B(15)</v>
      </c>
      <c r="M2230" s="91">
        <f>LOOKUP(biasa2[[#This Row],[NO]],biasa1[NO],biasa1[JUMLAH])</f>
        <v>38</v>
      </c>
      <c r="N2230" s="91">
        <f>LOOKUP(biasa2[[#This Row],[NO]],biasa1[NO],biasa1[SATUAN])</f>
        <v>2000</v>
      </c>
    </row>
    <row r="2231" spans="1:14" ht="20.100000000000001" customHeight="1">
      <c r="A2231" s="87">
        <f>IF(biasa1[[#This Row],[JUMLAH]]&gt;0,COUNT(A$3:$A2230)+1,"")</f>
        <v>2204</v>
      </c>
      <c r="B2231" s="88" t="s">
        <v>2196</v>
      </c>
      <c r="C2231" s="87">
        <f>IF(biasa1[[#This Row],[BARU]]="",biasa1[[#This Row],[JUMLAH AWAL]],biasa1[[#This Row],[BARU]])</f>
        <v>12</v>
      </c>
      <c r="D2231" s="87" t="s">
        <v>984</v>
      </c>
      <c r="E2231" s="87">
        <v>12</v>
      </c>
      <c r="F2231" s="87"/>
      <c r="G22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1" s="90"/>
      <c r="I22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1" s="91">
        <f>LOOKUP(ROW(K2231)-ROWS($K$1:$K$3),biasa1[NO])</f>
        <v>2228</v>
      </c>
      <c r="L2231" s="77" t="str">
        <f>LOOKUP(biasa2[[#This Row],[NO]],biasa1[NO],biasa1[NAMA])</f>
        <v>Tali Transparant Yoyo montana Ht(9)/ M(25)</v>
      </c>
      <c r="M2231" s="91">
        <f>LOOKUP(biasa2[[#This Row],[NO]],biasa1[NO],biasa1[JUMLAH])</f>
        <v>34</v>
      </c>
      <c r="N2231" s="91">
        <f>LOOKUP(biasa2[[#This Row],[NO]],biasa1[NO],biasa1[SATUAN])</f>
        <v>2000</v>
      </c>
    </row>
    <row r="2232" spans="1:14" ht="20.100000000000001" customHeight="1">
      <c r="A2232" s="87">
        <f>IF(biasa1[[#This Row],[JUMLAH]]&gt;0,COUNT(A$3:$A2231)+1,"")</f>
        <v>2205</v>
      </c>
      <c r="B2232" s="88" t="s">
        <v>2197</v>
      </c>
      <c r="C2232" s="87">
        <f>IF(biasa1[[#This Row],[BARU]]="",biasa1[[#This Row],[JUMLAH AWAL]],biasa1[[#This Row],[BARU]])</f>
        <v>2</v>
      </c>
      <c r="D2232" s="87" t="s">
        <v>745</v>
      </c>
      <c r="E2232" s="87">
        <v>2</v>
      </c>
      <c r="F2232" s="87"/>
      <c r="G22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2" s="90"/>
      <c r="I22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2" s="91">
        <f>LOOKUP(ROW(K2232)-ROWS($K$1:$K$3),biasa1[NO])</f>
        <v>2229</v>
      </c>
      <c r="L2232" s="77" t="str">
        <f>LOOKUP(biasa2[[#This Row],[NO]],biasa1[NO],biasa1[NAMA])</f>
        <v>Tali yoyo Merah Butek</v>
      </c>
      <c r="M2232" s="91">
        <f>LOOKUP(biasa2[[#This Row],[NO]],biasa1[NO],biasa1[JUMLAH])</f>
        <v>1</v>
      </c>
      <c r="N2232" s="91" t="str">
        <f>LOOKUP(biasa2[[#This Row],[NO]],biasa1[NO],biasa1[SATUAN])</f>
        <v>2000 pc</v>
      </c>
    </row>
    <row r="2233" spans="1:14" ht="20.100000000000001" customHeight="1">
      <c r="A2233" s="87">
        <f>IF(biasa1[[#This Row],[JUMLAH]]&gt;0,COUNT(A$3:$A2232)+1,"")</f>
        <v>2206</v>
      </c>
      <c r="B2233" s="88" t="s">
        <v>2198</v>
      </c>
      <c r="C2233" s="87">
        <f>IF(biasa1[[#This Row],[BARU]]="",biasa1[[#This Row],[JUMLAH AWAL]],biasa1[[#This Row],[BARU]])</f>
        <v>4</v>
      </c>
      <c r="D2233" s="87" t="s">
        <v>165</v>
      </c>
      <c r="E2233" s="87">
        <v>4</v>
      </c>
      <c r="F2233" s="87"/>
      <c r="G22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3" s="90"/>
      <c r="I22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3" s="91">
        <f>LOOKUP(ROW(K2233)-ROWS($K$1:$K$3),biasa1[NO])</f>
        <v>2230</v>
      </c>
      <c r="L2233" s="77" t="str">
        <f>LOOKUP(biasa2[[#This Row],[NO]],biasa1[NO],biasa1[NAMA])</f>
        <v>Tali yoyo orange</v>
      </c>
      <c r="M2233" s="91">
        <f>LOOKUP(biasa2[[#This Row],[NO]],biasa1[NO],biasa1[JUMLAH])</f>
        <v>1</v>
      </c>
      <c r="N2233" s="91" t="str">
        <f>LOOKUP(biasa2[[#This Row],[NO]],biasa1[NO],biasa1[SATUAN])</f>
        <v>2000 pc</v>
      </c>
    </row>
    <row r="2234" spans="1:14" ht="20.100000000000001" customHeight="1">
      <c r="A2234" s="87">
        <f>IF(biasa1[[#This Row],[JUMLAH]]&gt;0,COUNT(A$3:$A2233)+1,"")</f>
        <v>2207</v>
      </c>
      <c r="B2234" s="88" t="s">
        <v>2199</v>
      </c>
      <c r="C2234" s="87">
        <f>IF(biasa1[[#This Row],[BARU]]="",biasa1[[#This Row],[JUMLAH AWAL]],biasa1[[#This Row],[BARU]])</f>
        <v>2</v>
      </c>
      <c r="D2234" s="87" t="s">
        <v>156</v>
      </c>
      <c r="E2234" s="87">
        <v>2</v>
      </c>
      <c r="F2234" s="87"/>
      <c r="G22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4" s="90"/>
      <c r="I22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4" s="91">
        <f>LOOKUP(ROW(K2234)-ROWS($K$1:$K$3),biasa1[NO])</f>
        <v>2231</v>
      </c>
      <c r="L2234" s="77" t="str">
        <f>LOOKUP(biasa2[[#This Row],[NO]],biasa1[NO],biasa1[NAMA])</f>
        <v>Tas 017</v>
      </c>
      <c r="M2234" s="91">
        <f>LOOKUP(biasa2[[#This Row],[NO]],biasa1[NO],biasa1[JUMLAH])</f>
        <v>1</v>
      </c>
      <c r="N2234" s="91">
        <f>LOOKUP(biasa2[[#This Row],[NO]],biasa1[NO],biasa1[SATUAN])</f>
        <v>0</v>
      </c>
    </row>
    <row r="2235" spans="1:14" ht="20.100000000000001" customHeight="1">
      <c r="A2235" s="87">
        <f>IF(biasa1[[#This Row],[JUMLAH]]&gt;0,COUNT(A$3:$A2234)+1,"")</f>
        <v>2208</v>
      </c>
      <c r="B2235" s="88" t="s">
        <v>2200</v>
      </c>
      <c r="C2235" s="87">
        <f>IF(biasa1[[#This Row],[BARU]]="",biasa1[[#This Row],[JUMLAH AWAL]],biasa1[[#This Row],[BARU]])</f>
        <v>11</v>
      </c>
      <c r="D2235" s="87" t="s">
        <v>31</v>
      </c>
      <c r="E2235" s="87">
        <v>11</v>
      </c>
      <c r="F2235" s="87"/>
      <c r="G22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5" s="90"/>
      <c r="I22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5" s="91">
        <f>LOOKUP(ROW(K2235)-ROWS($K$1:$K$3),biasa1[NO])</f>
        <v>2232</v>
      </c>
      <c r="L2235" s="77" t="str">
        <f>LOOKUP(biasa2[[#This Row],[NO]],biasa1[NO],biasa1[NAMA])</f>
        <v>Tas 34x31</v>
      </c>
      <c r="M2235" s="91">
        <f>LOOKUP(biasa2[[#This Row],[NO]],biasa1[NO],biasa1[JUMLAH])</f>
        <v>4</v>
      </c>
      <c r="N2235" s="91">
        <f>LOOKUP(biasa2[[#This Row],[NO]],biasa1[NO],biasa1[SATUAN])</f>
        <v>0</v>
      </c>
    </row>
    <row r="2236" spans="1:14" ht="20.100000000000001" customHeight="1">
      <c r="A2236" s="87">
        <f>IF(biasa1[[#This Row],[JUMLAH]]&gt;0,COUNT(A$3:$A2235)+1,"")</f>
        <v>2209</v>
      </c>
      <c r="B2236" s="88" t="s">
        <v>2201</v>
      </c>
      <c r="C2236" s="87">
        <f>IF(biasa1[[#This Row],[BARU]]="",biasa1[[#This Row],[JUMLAH AWAL]],biasa1[[#This Row],[BARU]])</f>
        <v>5</v>
      </c>
      <c r="D2236" s="87" t="s">
        <v>2202</v>
      </c>
      <c r="E2236" s="87">
        <v>5</v>
      </c>
      <c r="F2236" s="87"/>
      <c r="G22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6" s="90"/>
      <c r="I22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6" s="91">
        <f>LOOKUP(ROW(K2236)-ROWS($K$1:$K$3),biasa1[NO])</f>
        <v>2233</v>
      </c>
      <c r="L2236" s="77" t="str">
        <f>LOOKUP(biasa2[[#This Row],[NO]],biasa1[NO],biasa1[NAMA])</f>
        <v>Tas 602(2)/ 601 L/ 621(1)</v>
      </c>
      <c r="M2236" s="91">
        <f>LOOKUP(biasa2[[#This Row],[NO]],biasa1[NO],biasa1[JUMLAH])</f>
        <v>3</v>
      </c>
      <c r="N2236" s="91" t="str">
        <f>LOOKUP(biasa2[[#This Row],[NO]],biasa1[NO],biasa1[SATUAN])</f>
        <v>600 pc</v>
      </c>
    </row>
    <row r="2237" spans="1:14" ht="20.100000000000001" customHeight="1">
      <c r="A2237" s="87">
        <f>IF(biasa1[[#This Row],[JUMLAH]]&gt;0,COUNT(A$3:$A2236)+1,"")</f>
        <v>2210</v>
      </c>
      <c r="B2237" s="88" t="s">
        <v>2203</v>
      </c>
      <c r="C2237" s="87">
        <f>IF(biasa1[[#This Row],[BARU]]="",biasa1[[#This Row],[JUMLAH AWAL]],biasa1[[#This Row],[BARU]])</f>
        <v>4</v>
      </c>
      <c r="D2237" s="87" t="s">
        <v>3</v>
      </c>
      <c r="E2237" s="87">
        <v>4</v>
      </c>
      <c r="F2237" s="87"/>
      <c r="G22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7" s="90"/>
      <c r="I22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7" s="91">
        <f>LOOKUP(ROW(K2237)-ROWS($K$1:$K$3),biasa1[NO])</f>
        <v>2234</v>
      </c>
      <c r="L2237" s="77" t="str">
        <f>LOOKUP(biasa2[[#This Row],[NO]],biasa1[NO],biasa1[NAMA])</f>
        <v>Tas 8185 4S</v>
      </c>
      <c r="M2237" s="91">
        <f>LOOKUP(biasa2[[#This Row],[NO]],biasa1[NO],biasa1[JUMLAH])</f>
        <v>1</v>
      </c>
      <c r="N2237" s="91" t="str">
        <f>LOOKUP(biasa2[[#This Row],[NO]],biasa1[NO],biasa1[SATUAN])</f>
        <v>48 ls</v>
      </c>
    </row>
    <row r="2238" spans="1:14" ht="20.100000000000001" customHeight="1">
      <c r="A2238" s="87" t="str">
        <f>IF(biasa1[[#This Row],[JUMLAH]]&gt;0,COUNT(A$3:$A2237)+1,"")</f>
        <v/>
      </c>
      <c r="B2238" s="88" t="s">
        <v>2204</v>
      </c>
      <c r="C2238" s="87">
        <f>IF(biasa1[[#This Row],[BARU]]="",biasa1[[#This Row],[JUMLAH AWAL]],biasa1[[#This Row],[BARU]])</f>
        <v>0</v>
      </c>
      <c r="D2238" s="87" t="s">
        <v>54</v>
      </c>
      <c r="E2238" s="87">
        <v>0</v>
      </c>
      <c r="F2238" s="87"/>
      <c r="G22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8" s="90"/>
      <c r="I22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8" s="91">
        <f>LOOKUP(ROW(K2238)-ROWS($K$1:$K$3),biasa1[NO])</f>
        <v>2235</v>
      </c>
      <c r="L2238" s="77" t="str">
        <f>LOOKUP(biasa2[[#This Row],[NO]],biasa1[NO],biasa1[NAMA])</f>
        <v>Tas A5 Fancy (Hk+BB)</v>
      </c>
      <c r="M2238" s="91">
        <f>LOOKUP(biasa2[[#This Row],[NO]],biasa1[NO],biasa1[JUMLAH])</f>
        <v>2</v>
      </c>
      <c r="N2238" s="91" t="str">
        <f>LOOKUP(biasa2[[#This Row],[NO]],biasa1[NO],biasa1[SATUAN])</f>
        <v>32 ls</v>
      </c>
    </row>
    <row r="2239" spans="1:14" ht="20.100000000000001" customHeight="1">
      <c r="A2239" s="87">
        <f>IF(biasa1[[#This Row],[JUMLAH]]&gt;0,COUNT(A$3:$A2238)+1,"")</f>
        <v>2211</v>
      </c>
      <c r="B2239" s="88" t="s">
        <v>2205</v>
      </c>
      <c r="C2239" s="87">
        <f>IF(biasa1[[#This Row],[BARU]]="",biasa1[[#This Row],[JUMLAH AWAL]],biasa1[[#This Row],[BARU]])</f>
        <v>7</v>
      </c>
      <c r="D2239" s="87" t="s">
        <v>759</v>
      </c>
      <c r="E2239" s="87">
        <v>7</v>
      </c>
      <c r="F2239" s="87"/>
      <c r="G22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9" s="90"/>
      <c r="I22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9" s="91">
        <f>LOOKUP(ROW(K2239)-ROWS($K$1:$K$3),biasa1[NO])</f>
        <v>2236</v>
      </c>
      <c r="L2239" s="77" t="str">
        <f>LOOKUP(biasa2[[#This Row],[NO]],biasa1[NO],biasa1[NAMA])</f>
        <v>Tas A5 Fancy (Hk+BB)</v>
      </c>
      <c r="M2239" s="91">
        <f>LOOKUP(biasa2[[#This Row],[NO]],biasa1[NO],biasa1[JUMLAH])</f>
        <v>2</v>
      </c>
      <c r="N2239" s="91" t="str">
        <f>LOOKUP(biasa2[[#This Row],[NO]],biasa1[NO],biasa1[SATUAN])</f>
        <v>34 ls</v>
      </c>
    </row>
    <row r="2240" spans="1:14" ht="20.100000000000001" customHeight="1">
      <c r="A2240" s="87">
        <f>IF(biasa1[[#This Row],[JUMLAH]]&gt;0,COUNT(A$3:$A2239)+1,"")</f>
        <v>2212</v>
      </c>
      <c r="B2240" s="88" t="s">
        <v>2206</v>
      </c>
      <c r="C2240" s="87">
        <f>IF(biasa1[[#This Row],[BARU]]="",biasa1[[#This Row],[JUMLAH AWAL]],biasa1[[#This Row],[BARU]])</f>
        <v>7</v>
      </c>
      <c r="D2240" s="87">
        <v>5000</v>
      </c>
      <c r="E2240" s="87">
        <v>7</v>
      </c>
      <c r="F2240" s="87"/>
      <c r="G22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0" s="90"/>
      <c r="I22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0" s="91">
        <f>LOOKUP(ROW(K2240)-ROWS($K$1:$K$3),biasa1[NO])</f>
        <v>2237</v>
      </c>
      <c r="L2240" s="77" t="str">
        <f>LOOKUP(biasa2[[#This Row],[NO]],biasa1[NO],biasa1[NAMA])</f>
        <v>Tas batik B (BS)</v>
      </c>
      <c r="M2240" s="91">
        <f>LOOKUP(biasa2[[#This Row],[NO]],biasa1[NO],biasa1[JUMLAH])</f>
        <v>2</v>
      </c>
      <c r="N2240" s="91" t="str">
        <f>LOOKUP(biasa2[[#This Row],[NO]],biasa1[NO],biasa1[SATUAN])</f>
        <v>30 ls</v>
      </c>
    </row>
    <row r="2241" spans="1:14" ht="20.100000000000001" customHeight="1">
      <c r="A2241" s="87">
        <f>IF(biasa1[[#This Row],[JUMLAH]]&gt;0,COUNT(A$3:$A2240)+1,"")</f>
        <v>2213</v>
      </c>
      <c r="B2241" s="88" t="s">
        <v>2207</v>
      </c>
      <c r="C2241" s="87">
        <f>IF(biasa1[[#This Row],[BARU]]="",biasa1[[#This Row],[JUMLAH AWAL]],biasa1[[#This Row],[BARU]])</f>
        <v>10</v>
      </c>
      <c r="D2241" s="87">
        <v>5000</v>
      </c>
      <c r="E2241" s="87">
        <v>10</v>
      </c>
      <c r="F2241" s="87"/>
      <c r="G22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1" s="90"/>
      <c r="I22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1" s="91">
        <f>LOOKUP(ROW(K2241)-ROWS($K$1:$K$3),biasa1[NO])</f>
        <v>2238</v>
      </c>
      <c r="L2241" s="77" t="str">
        <f>LOOKUP(biasa2[[#This Row],[NO]],biasa1[NO],biasa1[NAMA])</f>
        <v>Tas batik B alpindo (11) BLK (8)</v>
      </c>
      <c r="M2241" s="91">
        <f>LOOKUP(biasa2[[#This Row],[NO]],biasa1[NO],biasa1[JUMLAH])</f>
        <v>19</v>
      </c>
      <c r="N2241" s="91" t="str">
        <f>LOOKUP(biasa2[[#This Row],[NO]],biasa1[NO],biasa1[SATUAN])</f>
        <v>50 ls</v>
      </c>
    </row>
    <row r="2242" spans="1:14" ht="20.100000000000001" customHeight="1">
      <c r="A2242" s="87">
        <f>IF(biasa1[[#This Row],[JUMLAH]]&gt;0,COUNT(A$3:$A2241)+1,"")</f>
        <v>2214</v>
      </c>
      <c r="B2242" s="88" t="s">
        <v>2208</v>
      </c>
      <c r="C2242" s="87">
        <f>IF(biasa1[[#This Row],[BARU]]="",biasa1[[#This Row],[JUMLAH AWAL]],biasa1[[#This Row],[BARU]])</f>
        <v>3</v>
      </c>
      <c r="D2242" s="87">
        <v>5000</v>
      </c>
      <c r="E2242" s="87">
        <v>3</v>
      </c>
      <c r="F2242" s="87"/>
      <c r="G22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2" s="90"/>
      <c r="I22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2" s="91">
        <f>LOOKUP(ROW(K2242)-ROWS($K$1:$K$3),biasa1[NO])</f>
        <v>2239</v>
      </c>
      <c r="L2242" s="77" t="str">
        <f>LOOKUP(biasa2[[#This Row],[NO]],biasa1[NO],biasa1[NAMA])</f>
        <v>Tas batik B mas</v>
      </c>
      <c r="M2242" s="91">
        <f>LOOKUP(biasa2[[#This Row],[NO]],biasa1[NO],biasa1[JUMLAH])</f>
        <v>2</v>
      </c>
      <c r="N2242" s="91" t="str">
        <f>LOOKUP(biasa2[[#This Row],[NO]],biasa1[NO],biasa1[SATUAN])</f>
        <v>80 ls</v>
      </c>
    </row>
    <row r="2243" spans="1:14" ht="20.100000000000001" customHeight="1">
      <c r="A2243" s="87">
        <f>IF(biasa1[[#This Row],[JUMLAH]]&gt;0,COUNT(A$3:$A2242)+1,"")</f>
        <v>2215</v>
      </c>
      <c r="B2243" s="88" t="s">
        <v>2209</v>
      </c>
      <c r="C2243" s="87">
        <f>IF(biasa1[[#This Row],[BARU]]="",biasa1[[#This Row],[JUMLAH AWAL]],biasa1[[#This Row],[BARU]])</f>
        <v>2</v>
      </c>
      <c r="D2243" s="87">
        <v>5000</v>
      </c>
      <c r="E2243" s="87">
        <v>2</v>
      </c>
      <c r="F2243" s="87"/>
      <c r="G22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3" s="90"/>
      <c r="I22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3" s="91">
        <f>LOOKUP(ROW(K2243)-ROWS($K$1:$K$3),biasa1[NO])</f>
        <v>2240</v>
      </c>
      <c r="L2243" s="77" t="str">
        <f>LOOKUP(biasa2[[#This Row],[NO]],biasa1[NO],biasa1[NAMA])</f>
        <v>Tas batik k (BS)</v>
      </c>
      <c r="M2243" s="91">
        <f>LOOKUP(biasa2[[#This Row],[NO]],biasa1[NO],biasa1[JUMLAH])</f>
        <v>4</v>
      </c>
      <c r="N2243" s="91" t="str">
        <f>LOOKUP(biasa2[[#This Row],[NO]],biasa1[NO],biasa1[SATUAN])</f>
        <v>50 ls</v>
      </c>
    </row>
    <row r="2244" spans="1:14" ht="20.100000000000001" customHeight="1">
      <c r="A2244" s="87">
        <f>IF(biasa1[[#This Row],[JUMLAH]]&gt;0,COUNT(A$3:$A2243)+1,"")</f>
        <v>2216</v>
      </c>
      <c r="B2244" s="88" t="s">
        <v>2210</v>
      </c>
      <c r="C2244" s="87">
        <f>IF(biasa1[[#This Row],[BARU]]="",biasa1[[#This Row],[JUMLAH AWAL]],biasa1[[#This Row],[BARU]])</f>
        <v>4</v>
      </c>
      <c r="D2244" s="87">
        <v>5000</v>
      </c>
      <c r="E2244" s="87">
        <v>4</v>
      </c>
      <c r="F2244" s="87"/>
      <c r="G22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4" s="90"/>
      <c r="I22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4" s="91">
        <f>LOOKUP(ROW(K2244)-ROWS($K$1:$K$3),biasa1[NO])</f>
        <v>2241</v>
      </c>
      <c r="L2244" s="77" t="str">
        <f>LOOKUP(biasa2[[#This Row],[NO]],biasa1[NO],biasa1[NAMA])</f>
        <v>Tas batik mas Buku kecil</v>
      </c>
      <c r="M2244" s="91">
        <f>LOOKUP(biasa2[[#This Row],[NO]],biasa1[NO],biasa1[JUMLAH])</f>
        <v>7</v>
      </c>
      <c r="N2244" s="91" t="str">
        <f>LOOKUP(biasa2[[#This Row],[NO]],biasa1[NO],biasa1[SATUAN])</f>
        <v>80 ls</v>
      </c>
    </row>
    <row r="2245" spans="1:14" ht="20.100000000000001" customHeight="1">
      <c r="A2245" s="87">
        <f>IF(biasa1[[#This Row],[JUMLAH]]&gt;0,COUNT(A$3:$A2244)+1,"")</f>
        <v>2217</v>
      </c>
      <c r="B2245" s="88" t="s">
        <v>2211</v>
      </c>
      <c r="C2245" s="87">
        <f>IF(biasa1[[#This Row],[BARU]]="",biasa1[[#This Row],[JUMLAH AWAL]],biasa1[[#This Row],[BARU]])</f>
        <v>1</v>
      </c>
      <c r="D2245" s="87" t="s">
        <v>2212</v>
      </c>
      <c r="E2245" s="87">
        <v>1</v>
      </c>
      <c r="F2245" s="87"/>
      <c r="G22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5" s="90"/>
      <c r="I22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5" s="91">
        <f>LOOKUP(ROW(K2245)-ROWS($K$1:$K$3),biasa1[NO])</f>
        <v>2242</v>
      </c>
      <c r="L2245" s="77" t="str">
        <f>LOOKUP(biasa2[[#This Row],[NO]],biasa1[NO],biasa1[NAMA])</f>
        <v>Tas batik mas panjang</v>
      </c>
      <c r="M2245" s="91">
        <f>LOOKUP(biasa2[[#This Row],[NO]],biasa1[NO],biasa1[JUMLAH])</f>
        <v>3</v>
      </c>
      <c r="N2245" s="91" t="str">
        <f>LOOKUP(biasa2[[#This Row],[NO]],biasa1[NO],biasa1[SATUAN])</f>
        <v>60 ls</v>
      </c>
    </row>
    <row r="2246" spans="1:14" ht="20.100000000000001" customHeight="1">
      <c r="A2246" s="87">
        <f>IF(biasa1[[#This Row],[JUMLAH]]&gt;0,COUNT(A$3:$A2245)+1,"")</f>
        <v>2218</v>
      </c>
      <c r="B2246" s="88" t="s">
        <v>2213</v>
      </c>
      <c r="C2246" s="87">
        <f>IF(biasa1[[#This Row],[BARU]]="",biasa1[[#This Row],[JUMLAH AWAL]],biasa1[[#This Row],[BARU]])</f>
        <v>2</v>
      </c>
      <c r="D2246" s="87">
        <v>5000</v>
      </c>
      <c r="E2246" s="87">
        <v>2</v>
      </c>
      <c r="F2246" s="87"/>
      <c r="G22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6" s="90"/>
      <c r="I22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6" s="91">
        <f>LOOKUP(ROW(K2246)-ROWS($K$1:$K$3),biasa1[NO])</f>
        <v>2243</v>
      </c>
      <c r="L2246" s="77" t="str">
        <f>LOOKUP(biasa2[[#This Row],[NO]],biasa1[NO],biasa1[NAMA])</f>
        <v>Tas batik Mj 1 kecil</v>
      </c>
      <c r="M2246" s="91">
        <f>LOOKUP(biasa2[[#This Row],[NO]],biasa1[NO],biasa1[JUMLAH])</f>
        <v>8</v>
      </c>
      <c r="N2246" s="91" t="str">
        <f>LOOKUP(biasa2[[#This Row],[NO]],biasa1[NO],biasa1[SATUAN])</f>
        <v>70 ls</v>
      </c>
    </row>
    <row r="2247" spans="1:14" ht="20.100000000000001" customHeight="1">
      <c r="A2247" s="87">
        <f>IF(biasa1[[#This Row],[JUMLAH]]&gt;0,COUNT(A$3:$A2246)+1,"")</f>
        <v>2219</v>
      </c>
      <c r="B2247" s="88" t="s">
        <v>2214</v>
      </c>
      <c r="C2247" s="87">
        <f>IF(biasa1[[#This Row],[BARU]]="",biasa1[[#This Row],[JUMLAH AWAL]],biasa1[[#This Row],[BARU]])</f>
        <v>18</v>
      </c>
      <c r="D2247" s="87">
        <v>5000</v>
      </c>
      <c r="E2247" s="87">
        <v>18</v>
      </c>
      <c r="F2247" s="87"/>
      <c r="G22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7" s="90"/>
      <c r="I22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7" s="91">
        <f>LOOKUP(ROW(K2247)-ROWS($K$1:$K$3),biasa1[NO])</f>
        <v>2244</v>
      </c>
      <c r="L2247" s="77" t="str">
        <f>LOOKUP(biasa2[[#This Row],[NO]],biasa1[NO],biasa1[NAMA])</f>
        <v>Tas batik Mj 1 kecil</v>
      </c>
      <c r="M2247" s="91">
        <f>LOOKUP(biasa2[[#This Row],[NO]],biasa1[NO],biasa1[JUMLAH])</f>
        <v>5</v>
      </c>
      <c r="N2247" s="91" t="str">
        <f>LOOKUP(biasa2[[#This Row],[NO]],biasa1[NO],biasa1[SATUAN])</f>
        <v>75 ls</v>
      </c>
    </row>
    <row r="2248" spans="1:14" ht="20.100000000000001" customHeight="1">
      <c r="A2248" s="87">
        <f>IF(biasa1[[#This Row],[JUMLAH]]&gt;0,COUNT(A$3:$A2247)+1,"")</f>
        <v>2220</v>
      </c>
      <c r="B2248" s="88" t="s">
        <v>2215</v>
      </c>
      <c r="C2248" s="87">
        <f>IF(biasa1[[#This Row],[BARU]]="",biasa1[[#This Row],[JUMLAH AWAL]],biasa1[[#This Row],[BARU]])</f>
        <v>39</v>
      </c>
      <c r="D2248" s="87">
        <v>5000</v>
      </c>
      <c r="E2248" s="87">
        <v>39</v>
      </c>
      <c r="F2248" s="87"/>
      <c r="G22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8" s="90"/>
      <c r="I22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8" s="91">
        <f>LOOKUP(ROW(K2248)-ROWS($K$1:$K$3),biasa1[NO])</f>
        <v>2245</v>
      </c>
      <c r="L2248" s="77" t="str">
        <f>LOOKUP(biasa2[[#This Row],[NO]],biasa1[NO],biasa1[NAMA])</f>
        <v>Tas batik MJ 2 (T)</v>
      </c>
      <c r="M2248" s="91">
        <f>LOOKUP(biasa2[[#This Row],[NO]],biasa1[NO],biasa1[JUMLAH])</f>
        <v>3</v>
      </c>
      <c r="N2248" s="91" t="str">
        <f>LOOKUP(biasa2[[#This Row],[NO]],biasa1[NO],biasa1[SATUAN])</f>
        <v>60 ls</v>
      </c>
    </row>
    <row r="2249" spans="1:14" ht="20.100000000000001" customHeight="1">
      <c r="A2249" s="87">
        <f>IF(biasa1[[#This Row],[JUMLAH]]&gt;0,COUNT(A$3:$A2248)+1,"")</f>
        <v>2221</v>
      </c>
      <c r="B2249" s="88" t="s">
        <v>2216</v>
      </c>
      <c r="C2249" s="87">
        <f>IF(biasa1[[#This Row],[BARU]]="",biasa1[[#This Row],[JUMLAH AWAL]],biasa1[[#This Row],[BARU]])</f>
        <v>27</v>
      </c>
      <c r="D2249" s="87">
        <v>5000</v>
      </c>
      <c r="E2249" s="87">
        <v>27</v>
      </c>
      <c r="F2249" s="87"/>
      <c r="G22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9" s="90"/>
      <c r="I22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9" s="91">
        <f>LOOKUP(ROW(K2249)-ROWS($K$1:$K$3),biasa1[NO])</f>
        <v>2246</v>
      </c>
      <c r="L2249" s="77" t="str">
        <f>LOOKUP(biasa2[[#This Row],[NO]],biasa1[NO],biasa1[NAMA])</f>
        <v>Tas batik Mj1</v>
      </c>
      <c r="M2249" s="91">
        <f>LOOKUP(biasa2[[#This Row],[NO]],biasa1[NO],biasa1[JUMLAH])</f>
        <v>60</v>
      </c>
      <c r="N2249" s="91" t="str">
        <f>LOOKUP(biasa2[[#This Row],[NO]],biasa1[NO],biasa1[SATUAN])</f>
        <v>80 ls</v>
      </c>
    </row>
    <row r="2250" spans="1:14" ht="20.100000000000001" customHeight="1">
      <c r="A2250" s="87">
        <f>IF(biasa1[[#This Row],[JUMLAH]]&gt;0,COUNT(A$3:$A2249)+1,"")</f>
        <v>2222</v>
      </c>
      <c r="B2250" s="88" t="s">
        <v>2217</v>
      </c>
      <c r="C2250" s="87">
        <f>IF(biasa1[[#This Row],[BARU]]="",biasa1[[#This Row],[JUMLAH AWAL]],biasa1[[#This Row],[BARU]])</f>
        <v>1</v>
      </c>
      <c r="D2250" s="87" t="s">
        <v>285</v>
      </c>
      <c r="E2250" s="87">
        <v>1</v>
      </c>
      <c r="F2250" s="87"/>
      <c r="G22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0" s="90"/>
      <c r="I22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0" s="91">
        <f>LOOKUP(ROW(K2250)-ROWS($K$1:$K$3),biasa1[NO])</f>
        <v>2247</v>
      </c>
      <c r="L2250" s="77" t="str">
        <f>LOOKUP(biasa2[[#This Row],[NO]],biasa1[NO],biasa1[NAMA])</f>
        <v>Tas batik panjang/ sarung (Baru)</v>
      </c>
      <c r="M2250" s="91">
        <f>LOOKUP(biasa2[[#This Row],[NO]],biasa1[NO],biasa1[JUMLAH])</f>
        <v>4</v>
      </c>
      <c r="N2250" s="91" t="str">
        <f>LOOKUP(biasa2[[#This Row],[NO]],biasa1[NO],biasa1[SATUAN])</f>
        <v>100 ls</v>
      </c>
    </row>
    <row r="2251" spans="1:14" ht="20.100000000000001" customHeight="1">
      <c r="A2251" s="87">
        <f>IF(biasa1[[#This Row],[JUMLAH]]&gt;0,COUNT(A$3:$A2250)+1,"")</f>
        <v>2223</v>
      </c>
      <c r="B2251" s="88" t="s">
        <v>2218</v>
      </c>
      <c r="C2251" s="87">
        <f>IF(biasa1[[#This Row],[BARU]]="",biasa1[[#This Row],[JUMLAH AWAL]],biasa1[[#This Row],[BARU]])</f>
        <v>16</v>
      </c>
      <c r="D2251" s="87">
        <v>500</v>
      </c>
      <c r="E2251" s="87">
        <v>16</v>
      </c>
      <c r="F2251" s="87"/>
      <c r="G22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1" s="90"/>
      <c r="I22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1" s="91">
        <f>LOOKUP(ROW(K2251)-ROWS($K$1:$K$3),biasa1[NO])</f>
        <v>2248</v>
      </c>
      <c r="L2251" s="77" t="str">
        <f>LOOKUP(biasa2[[#This Row],[NO]],biasa1[NO],biasa1[NAMA])</f>
        <v>Tas batik T putih alpindo</v>
      </c>
      <c r="M2251" s="91">
        <f>LOOKUP(biasa2[[#This Row],[NO]],biasa1[NO],biasa1[JUMLAH])</f>
        <v>1</v>
      </c>
      <c r="N2251" s="91" t="str">
        <f>LOOKUP(biasa2[[#This Row],[NO]],biasa1[NO],biasa1[SATUAN])</f>
        <v>50 ls</v>
      </c>
    </row>
    <row r="2252" spans="1:14" ht="20.100000000000001" customHeight="1">
      <c r="A2252" s="87">
        <f>IF(biasa1[[#This Row],[JUMLAH]]&gt;0,COUNT(A$3:$A2251)+1,"")</f>
        <v>2224</v>
      </c>
      <c r="B2252" s="88" t="s">
        <v>2219</v>
      </c>
      <c r="C2252" s="87">
        <f>IF(biasa1[[#This Row],[BARU]]="",biasa1[[#This Row],[JUMLAH AWAL]],biasa1[[#This Row],[BARU]])</f>
        <v>11</v>
      </c>
      <c r="D2252" s="87">
        <v>300</v>
      </c>
      <c r="E2252" s="87">
        <v>11</v>
      </c>
      <c r="F2252" s="87"/>
      <c r="G22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2" s="90"/>
      <c r="I22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2" s="91">
        <f>LOOKUP(ROW(K2252)-ROWS($K$1:$K$3),biasa1[NO])</f>
        <v>2249</v>
      </c>
      <c r="L2252" s="77" t="str">
        <f>LOOKUP(biasa2[[#This Row],[NO]],biasa1[NO],biasa1[NAMA])</f>
        <v>Tas batik Topline K</v>
      </c>
      <c r="M2252" s="91">
        <f>LOOKUP(biasa2[[#This Row],[NO]],biasa1[NO],biasa1[JUMLAH])</f>
        <v>2</v>
      </c>
      <c r="N2252" s="91" t="str">
        <f>LOOKUP(biasa2[[#This Row],[NO]],biasa1[NO],biasa1[SATUAN])</f>
        <v>36 ls</v>
      </c>
    </row>
    <row r="2253" spans="1:14" ht="20.100000000000001" customHeight="1">
      <c r="A2253" s="87">
        <f>IF(biasa1[[#This Row],[JUMLAH]]&gt;0,COUNT(A$3:$A2252)+1,"")</f>
        <v>2225</v>
      </c>
      <c r="B2253" s="88" t="s">
        <v>2220</v>
      </c>
      <c r="C2253" s="87">
        <f>IF(biasa1[[#This Row],[BARU]]="",biasa1[[#This Row],[JUMLAH AWAL]],biasa1[[#This Row],[BARU]])</f>
        <v>1</v>
      </c>
      <c r="D2253" s="87" t="s">
        <v>1026</v>
      </c>
      <c r="E2253" s="87">
        <v>1</v>
      </c>
      <c r="F2253" s="87"/>
      <c r="G22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3" s="90"/>
      <c r="I22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3" s="91">
        <f>LOOKUP(ROW(K2253)-ROWS($K$1:$K$3),biasa1[NO])</f>
        <v>2250</v>
      </c>
      <c r="L2253" s="77" t="str">
        <f>LOOKUP(biasa2[[#This Row],[NO]],biasa1[NO],biasa1[NAMA])</f>
        <v>Tas Beauty B</v>
      </c>
      <c r="M2253" s="91">
        <f>LOOKUP(biasa2[[#This Row],[NO]],biasa1[NO],biasa1[JUMLAH])</f>
        <v>8</v>
      </c>
      <c r="N2253" s="91" t="str">
        <f>LOOKUP(biasa2[[#This Row],[NO]],biasa1[NO],biasa1[SATUAN])</f>
        <v>12 ls</v>
      </c>
    </row>
    <row r="2254" spans="1:14" ht="20.100000000000001" customHeight="1">
      <c r="A2254" s="87">
        <f>IF(biasa1[[#This Row],[JUMLAH]]&gt;0,COUNT(A$3:$A2253)+1,"")</f>
        <v>2226</v>
      </c>
      <c r="B2254" s="88" t="s">
        <v>2221</v>
      </c>
      <c r="C2254" s="87">
        <f>IF(biasa1[[#This Row],[BARU]]="",biasa1[[#This Row],[JUMLAH AWAL]],biasa1[[#This Row],[BARU]])</f>
        <v>1</v>
      </c>
      <c r="D2254" s="87" t="s">
        <v>83</v>
      </c>
      <c r="E2254" s="87">
        <v>1</v>
      </c>
      <c r="F2254" s="87"/>
      <c r="G22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4" s="90"/>
      <c r="I22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4" s="91">
        <f>LOOKUP(ROW(K2254)-ROWS($K$1:$K$3),biasa1[NO])</f>
        <v>2251</v>
      </c>
      <c r="L2254" s="77" t="str">
        <f>LOOKUP(biasa2[[#This Row],[NO]],biasa1[NO],biasa1[NAMA])</f>
        <v>Tas BG 13-21</v>
      </c>
      <c r="M2254" s="91">
        <f>LOOKUP(biasa2[[#This Row],[NO]],biasa1[NO],biasa1[JUMLAH])</f>
        <v>2</v>
      </c>
      <c r="N2254" s="91" t="str">
        <f>LOOKUP(biasa2[[#This Row],[NO]],biasa1[NO],biasa1[SATUAN])</f>
        <v>10 ls</v>
      </c>
    </row>
    <row r="2255" spans="1:14" ht="20.100000000000001" customHeight="1">
      <c r="A2255" s="87">
        <f>IF(biasa1[[#This Row],[JUMLAH]]&gt;0,COUNT(A$3:$A2254)+1,"")</f>
        <v>2227</v>
      </c>
      <c r="B2255" s="88" t="s">
        <v>2222</v>
      </c>
      <c r="C2255" s="87">
        <f>IF(biasa1[[#This Row],[BARU]]="",biasa1[[#This Row],[JUMLAH AWAL]],biasa1[[#This Row],[BARU]])</f>
        <v>38</v>
      </c>
      <c r="D2255" s="87">
        <v>2000</v>
      </c>
      <c r="E2255" s="87">
        <v>38</v>
      </c>
      <c r="F2255" s="87"/>
      <c r="G22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5" s="90"/>
      <c r="I22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5" s="91">
        <f>LOOKUP(ROW(K2255)-ROWS($K$1:$K$3),biasa1[NO])</f>
        <v>2252</v>
      </c>
      <c r="L2255" s="77" t="str">
        <f>LOOKUP(biasa2[[#This Row],[NO]],biasa1[NO],biasa1[NAMA])</f>
        <v>Tas BG 15-25</v>
      </c>
      <c r="M2255" s="91">
        <f>LOOKUP(biasa2[[#This Row],[NO]],biasa1[NO],biasa1[JUMLAH])</f>
        <v>3</v>
      </c>
      <c r="N2255" s="91" t="str">
        <f>LOOKUP(biasa2[[#This Row],[NO]],biasa1[NO],biasa1[SATUAN])</f>
        <v>10 ls</v>
      </c>
    </row>
    <row r="2256" spans="1:14" ht="20.100000000000001" customHeight="1">
      <c r="A2256" s="87">
        <f>IF(biasa1[[#This Row],[JUMLAH]]&gt;0,COUNT(A$3:$A2255)+1,"")</f>
        <v>2228</v>
      </c>
      <c r="B2256" s="88" t="s">
        <v>2223</v>
      </c>
      <c r="C2256" s="87">
        <f>IF(biasa1[[#This Row],[BARU]]="",biasa1[[#This Row],[JUMLAH AWAL]],biasa1[[#This Row],[BARU]])</f>
        <v>34</v>
      </c>
      <c r="D2256" s="87">
        <v>2000</v>
      </c>
      <c r="E2256" s="87">
        <v>34</v>
      </c>
      <c r="F2256" s="87"/>
      <c r="G22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6" s="90"/>
      <c r="I22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6" s="91">
        <f>LOOKUP(ROW(K2256)-ROWS($K$1:$K$3),biasa1[NO])</f>
        <v>2253</v>
      </c>
      <c r="L2256" s="77" t="str">
        <f>LOOKUP(biasa2[[#This Row],[NO]],biasa1[NO],biasa1[NAMA])</f>
        <v>Tas BG 15-26</v>
      </c>
      <c r="M2256" s="91">
        <f>LOOKUP(biasa2[[#This Row],[NO]],biasa1[NO],biasa1[JUMLAH])</f>
        <v>2</v>
      </c>
      <c r="N2256" s="91" t="str">
        <f>LOOKUP(biasa2[[#This Row],[NO]],biasa1[NO],biasa1[SATUAN])</f>
        <v>10 ls</v>
      </c>
    </row>
    <row r="2257" spans="1:14" ht="20.100000000000001" customHeight="1">
      <c r="A2257" s="87">
        <f>IF(biasa1[[#This Row],[JUMLAH]]&gt;0,COUNT(A$3:$A2256)+1,"")</f>
        <v>2229</v>
      </c>
      <c r="B2257" s="88" t="s">
        <v>2224</v>
      </c>
      <c r="C2257" s="87">
        <f>IF(biasa1[[#This Row],[BARU]]="",biasa1[[#This Row],[JUMLAH AWAL]],biasa1[[#This Row],[BARU]])</f>
        <v>1</v>
      </c>
      <c r="D2257" s="87" t="s">
        <v>285</v>
      </c>
      <c r="E2257" s="87">
        <v>1</v>
      </c>
      <c r="F2257" s="87"/>
      <c r="G22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7" s="90"/>
      <c r="I22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7" s="91">
        <f>LOOKUP(ROW(K2257)-ROWS($K$1:$K$3),biasa1[NO])</f>
        <v>2254</v>
      </c>
      <c r="L2257" s="77" t="str">
        <f>LOOKUP(biasa2[[#This Row],[NO]],biasa1[NO],biasa1[NAMA])</f>
        <v>Tas BG 15-27</v>
      </c>
      <c r="M2257" s="91">
        <f>LOOKUP(biasa2[[#This Row],[NO]],biasa1[NO],biasa1[JUMLAH])</f>
        <v>3</v>
      </c>
      <c r="N2257" s="91" t="str">
        <f>LOOKUP(biasa2[[#This Row],[NO]],biasa1[NO],biasa1[SATUAN])</f>
        <v>10 ls</v>
      </c>
    </row>
    <row r="2258" spans="1:14" ht="20.100000000000001" customHeight="1">
      <c r="A2258" s="87">
        <f>IF(biasa1[[#This Row],[JUMLAH]]&gt;0,COUNT(A$3:$A2257)+1,"")</f>
        <v>2230</v>
      </c>
      <c r="B2258" s="88" t="s">
        <v>2225</v>
      </c>
      <c r="C2258" s="87">
        <f>IF(biasa1[[#This Row],[BARU]]="",biasa1[[#This Row],[JUMLAH AWAL]],biasa1[[#This Row],[BARU]])</f>
        <v>1</v>
      </c>
      <c r="D2258" s="87" t="s">
        <v>285</v>
      </c>
      <c r="E2258" s="87">
        <v>1</v>
      </c>
      <c r="F2258" s="87"/>
      <c r="G22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8" s="90"/>
      <c r="I22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8" s="91">
        <f>LOOKUP(ROW(K2258)-ROWS($K$1:$K$3),biasa1[NO])</f>
        <v>2255</v>
      </c>
      <c r="L2258" s="77" t="str">
        <f>LOOKUP(biasa2[[#This Row],[NO]],biasa1[NO],biasa1[NAMA])</f>
        <v>Tas BG 16-33 C</v>
      </c>
      <c r="M2258" s="91">
        <f>LOOKUP(biasa2[[#This Row],[NO]],biasa1[NO],biasa1[JUMLAH])</f>
        <v>1</v>
      </c>
      <c r="N2258" s="91" t="str">
        <f>LOOKUP(biasa2[[#This Row],[NO]],biasa1[NO],biasa1[SATUAN])</f>
        <v>10 ls</v>
      </c>
    </row>
    <row r="2259" spans="1:14" ht="20.100000000000001" customHeight="1">
      <c r="A2259" s="87">
        <f>IF(biasa1[[#This Row],[JUMLAH]]&gt;0,COUNT(A$3:$A2258)+1,"")</f>
        <v>2231</v>
      </c>
      <c r="B2259" s="88" t="s">
        <v>2226</v>
      </c>
      <c r="C2259" s="87">
        <f>IF(biasa1[[#This Row],[BARU]]="",biasa1[[#This Row],[JUMLAH AWAL]],biasa1[[#This Row],[BARU]])</f>
        <v>1</v>
      </c>
      <c r="D2259" s="87"/>
      <c r="E2259" s="87">
        <v>1</v>
      </c>
      <c r="F2259" s="87"/>
      <c r="G22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9" s="90"/>
      <c r="I22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9" s="91">
        <f>LOOKUP(ROW(K2259)-ROWS($K$1:$K$3),biasa1[NO])</f>
        <v>2256</v>
      </c>
      <c r="L2259" s="77" t="str">
        <f>LOOKUP(biasa2[[#This Row],[NO]],biasa1[NO],biasa1[NAMA])</f>
        <v>Tas Biru mix Besar pohon(2)/ Bulat(2)</v>
      </c>
      <c r="M2259" s="91">
        <f>LOOKUP(biasa2[[#This Row],[NO]],biasa1[NO],biasa1[JUMLAH])</f>
        <v>4</v>
      </c>
      <c r="N2259" s="91" t="str">
        <f>LOOKUP(biasa2[[#This Row],[NO]],biasa1[NO],biasa1[SATUAN])</f>
        <v>25 ls</v>
      </c>
    </row>
    <row r="2260" spans="1:14" ht="20.100000000000001" customHeight="1">
      <c r="A2260" s="87">
        <f>IF(biasa1[[#This Row],[JUMLAH]]&gt;0,COUNT(A$3:$A2259)+1,"")</f>
        <v>2232</v>
      </c>
      <c r="B2260" s="88" t="s">
        <v>2227</v>
      </c>
      <c r="C2260" s="87">
        <f>IF(biasa1[[#This Row],[BARU]]="",biasa1[[#This Row],[JUMLAH AWAL]],biasa1[[#This Row],[BARU]])</f>
        <v>4</v>
      </c>
      <c r="D2260" s="87"/>
      <c r="E2260" s="87">
        <v>4</v>
      </c>
      <c r="F2260" s="87"/>
      <c r="G22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0" s="90"/>
      <c r="I22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0" s="91">
        <f>LOOKUP(ROW(K2260)-ROWS($K$1:$K$3),biasa1[NO])</f>
        <v>2257</v>
      </c>
      <c r="L2260" s="77" t="str">
        <f>LOOKUP(biasa2[[#This Row],[NO]],biasa1[NO],biasa1[NAMA])</f>
        <v>Tas Fabric Ck F6</v>
      </c>
      <c r="M2260" s="91">
        <f>LOOKUP(biasa2[[#This Row],[NO]],biasa1[NO],biasa1[JUMLAH])</f>
        <v>1</v>
      </c>
      <c r="N2260" s="91" t="str">
        <f>LOOKUP(biasa2[[#This Row],[NO]],biasa1[NO],biasa1[SATUAN])</f>
        <v>480 pc</v>
      </c>
    </row>
    <row r="2261" spans="1:14" ht="20.100000000000001" customHeight="1">
      <c r="A2261" s="87">
        <f>IF(biasa1[[#This Row],[JUMLAH]]&gt;0,COUNT(A$3:$A2260)+1,"")</f>
        <v>2233</v>
      </c>
      <c r="B2261" s="88" t="s">
        <v>2228</v>
      </c>
      <c r="C2261" s="87">
        <f>IF(biasa1[[#This Row],[BARU]]="",biasa1[[#This Row],[JUMLAH AWAL]],biasa1[[#This Row],[BARU]])</f>
        <v>3</v>
      </c>
      <c r="D2261" s="87" t="s">
        <v>93</v>
      </c>
      <c r="E2261" s="87">
        <v>3</v>
      </c>
      <c r="F2261" s="87"/>
      <c r="G22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1" s="90"/>
      <c r="I22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1" s="91">
        <f>LOOKUP(ROW(K2261)-ROWS($K$1:$K$3),biasa1[NO])</f>
        <v>2258</v>
      </c>
      <c r="L2261" s="77" t="str">
        <f>LOOKUP(biasa2[[#This Row],[NO]],biasa1[NO],biasa1[NAMA])</f>
        <v>Tas Fabric Xmy 106 motif Horse</v>
      </c>
      <c r="M2261" s="91">
        <f>LOOKUP(biasa2[[#This Row],[NO]],biasa1[NO],biasa1[JUMLAH])</f>
        <v>2</v>
      </c>
      <c r="N2261" s="91">
        <f>LOOKUP(biasa2[[#This Row],[NO]],biasa1[NO],biasa1[SATUAN])</f>
        <v>480</v>
      </c>
    </row>
    <row r="2262" spans="1:14" ht="20.100000000000001" customHeight="1">
      <c r="A2262" s="87">
        <f>IF(biasa1[[#This Row],[JUMLAH]]&gt;0,COUNT(A$3:$A2261)+1,"")</f>
        <v>2234</v>
      </c>
      <c r="B2262" s="88" t="s">
        <v>2229</v>
      </c>
      <c r="C2262" s="87">
        <f>IF(biasa1[[#This Row],[BARU]]="",biasa1[[#This Row],[JUMLAH AWAL]],biasa1[[#This Row],[BARU]])</f>
        <v>1</v>
      </c>
      <c r="D2262" s="87" t="s">
        <v>139</v>
      </c>
      <c r="E2262" s="87">
        <v>1</v>
      </c>
      <c r="F2262" s="87"/>
      <c r="G22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2" s="90"/>
      <c r="I22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2" s="91">
        <f>LOOKUP(ROW(K2262)-ROWS($K$1:$K$3),biasa1[NO])</f>
        <v>2259</v>
      </c>
      <c r="L2262" s="77" t="str">
        <f>LOOKUP(biasa2[[#This Row],[NO]],biasa1[NO],biasa1[NAMA])</f>
        <v>Tas Fabric Xmy 15A</v>
      </c>
      <c r="M2262" s="91">
        <f>LOOKUP(biasa2[[#This Row],[NO]],biasa1[NO],biasa1[JUMLAH])</f>
        <v>1</v>
      </c>
      <c r="N2262" s="91" t="str">
        <f>LOOKUP(biasa2[[#This Row],[NO]],biasa1[NO],biasa1[SATUAN])</f>
        <v>40 ls</v>
      </c>
    </row>
    <row r="2263" spans="1:14" ht="20.100000000000001" customHeight="1">
      <c r="A2263" s="87">
        <f>IF(biasa1[[#This Row],[JUMLAH]]&gt;0,COUNT(A$3:$A2262)+1,"")</f>
        <v>2235</v>
      </c>
      <c r="B2263" s="88" t="s">
        <v>2230</v>
      </c>
      <c r="C2263" s="87">
        <f>IF(biasa1[[#This Row],[BARU]]="",biasa1[[#This Row],[JUMLAH AWAL]],biasa1[[#This Row],[BARU]])</f>
        <v>2</v>
      </c>
      <c r="D2263" s="87" t="s">
        <v>2231</v>
      </c>
      <c r="E2263" s="87">
        <v>2</v>
      </c>
      <c r="F2263" s="87"/>
      <c r="G22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3" s="90"/>
      <c r="I22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3" s="91">
        <f>LOOKUP(ROW(K2263)-ROWS($K$1:$K$3),biasa1[NO])</f>
        <v>2260</v>
      </c>
      <c r="L2263" s="77" t="str">
        <f>LOOKUP(biasa2[[#This Row],[NO]],biasa1[NO],biasa1[NAMA])</f>
        <v>Tas Fabric Xmy 1714-15</v>
      </c>
      <c r="M2263" s="91">
        <f>LOOKUP(biasa2[[#This Row],[NO]],biasa1[NO],biasa1[JUMLAH])</f>
        <v>6</v>
      </c>
      <c r="N2263" s="91">
        <f>LOOKUP(biasa2[[#This Row],[NO]],biasa1[NO],biasa1[SATUAN])</f>
        <v>480</v>
      </c>
    </row>
    <row r="2264" spans="1:14" ht="20.100000000000001" customHeight="1">
      <c r="A2264" s="87">
        <f>IF(biasa1[[#This Row],[JUMLAH]]&gt;0,COUNT(A$3:$A2263)+1,"")</f>
        <v>2236</v>
      </c>
      <c r="B2264" s="88" t="s">
        <v>2230</v>
      </c>
      <c r="C2264" s="87">
        <f>IF(biasa1[[#This Row],[BARU]]="",biasa1[[#This Row],[JUMLAH AWAL]],biasa1[[#This Row],[BARU]])</f>
        <v>2</v>
      </c>
      <c r="D2264" s="87" t="s">
        <v>2232</v>
      </c>
      <c r="E2264" s="87">
        <v>2</v>
      </c>
      <c r="F2264" s="87"/>
      <c r="G22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4" s="90"/>
      <c r="I22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4" s="91">
        <f>LOOKUP(ROW(K2264)-ROWS($K$1:$K$3),biasa1[NO])</f>
        <v>2261</v>
      </c>
      <c r="L2264" s="77" t="str">
        <f>LOOKUP(biasa2[[#This Row],[NO]],biasa1[NO],biasa1[NAMA])</f>
        <v>Tas Fabric Xmy JDG 32x32 gagang</v>
      </c>
      <c r="M2264" s="91">
        <f>LOOKUP(biasa2[[#This Row],[NO]],biasa1[NO],biasa1[JUMLAH])</f>
        <v>6</v>
      </c>
      <c r="N2264" s="91" t="str">
        <f>LOOKUP(biasa2[[#This Row],[NO]],biasa1[NO],biasa1[SATUAN])</f>
        <v>40 ls</v>
      </c>
    </row>
    <row r="2265" spans="1:14" ht="20.100000000000001" customHeight="1">
      <c r="A2265" s="87">
        <f>IF(biasa1[[#This Row],[JUMLAH]]&gt;0,COUNT(A$3:$A2264)+1,"")</f>
        <v>2237</v>
      </c>
      <c r="B2265" s="88" t="s">
        <v>2233</v>
      </c>
      <c r="C2265" s="87">
        <f>IF(biasa1[[#This Row],[BARU]]="",biasa1[[#This Row],[JUMLAH AWAL]],biasa1[[#This Row],[BARU]])</f>
        <v>2</v>
      </c>
      <c r="D2265" s="87" t="s">
        <v>83</v>
      </c>
      <c r="E2265" s="87">
        <v>2</v>
      </c>
      <c r="F2265" s="87"/>
      <c r="G22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5" s="90"/>
      <c r="I22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5" s="91">
        <f>LOOKUP(ROW(K2265)-ROWS($K$1:$K$3),biasa1[NO])</f>
        <v>2262</v>
      </c>
      <c r="L2265" s="77" t="str">
        <f>LOOKUP(biasa2[[#This Row],[NO]],biasa1[NO],biasa1[NAMA])</f>
        <v>Tas Fabric Xmy JDG/ motif korea</v>
      </c>
      <c r="M2265" s="91">
        <f>LOOKUP(biasa2[[#This Row],[NO]],biasa1[NO],biasa1[JUMLAH])</f>
        <v>3</v>
      </c>
      <c r="N2265" s="91">
        <f>LOOKUP(biasa2[[#This Row],[NO]],biasa1[NO],biasa1[SATUAN])</f>
        <v>0</v>
      </c>
    </row>
    <row r="2266" spans="1:14" ht="20.100000000000001" customHeight="1">
      <c r="A2266" s="87">
        <f>IF(biasa1[[#This Row],[JUMLAH]]&gt;0,COUNT(A$3:$A2265)+1,"")</f>
        <v>2238</v>
      </c>
      <c r="B2266" s="88" t="s">
        <v>2847</v>
      </c>
      <c r="C2266" s="87">
        <f>IF(biasa1[[#This Row],[BARU]]="",biasa1[[#This Row],[JUMLAH AWAL]],biasa1[[#This Row],[BARU]])</f>
        <v>19</v>
      </c>
      <c r="D2266" s="87" t="s">
        <v>27</v>
      </c>
      <c r="E2266" s="87">
        <v>19</v>
      </c>
      <c r="F2266" s="87"/>
      <c r="G22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6" s="90"/>
      <c r="I22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6" s="91">
        <f>LOOKUP(ROW(K2266)-ROWS($K$1:$K$3),biasa1[NO])</f>
        <v>2263</v>
      </c>
      <c r="L2266" s="77" t="str">
        <f>LOOKUP(biasa2[[#This Row],[NO]],biasa1[NO],biasa1[NAMA])</f>
        <v>Tas Fabric YX 027</v>
      </c>
      <c r="M2266" s="91">
        <f>LOOKUP(biasa2[[#This Row],[NO]],biasa1[NO],biasa1[JUMLAH])</f>
        <v>1</v>
      </c>
      <c r="N2266" s="91" t="str">
        <f>LOOKUP(biasa2[[#This Row],[NO]],biasa1[NO],biasa1[SATUAN])</f>
        <v>480 pc</v>
      </c>
    </row>
    <row r="2267" spans="1:14" ht="20.100000000000001" customHeight="1">
      <c r="A2267" s="87">
        <f>IF(biasa1[[#This Row],[JUMLAH]]&gt;0,COUNT(A$3:$A2266)+1,"")</f>
        <v>2239</v>
      </c>
      <c r="B2267" s="88" t="s">
        <v>2793</v>
      </c>
      <c r="C2267" s="87">
        <f>IF(biasa1[[#This Row],[BARU]]="",biasa1[[#This Row],[JUMLAH AWAL]],biasa1[[#This Row],[BARU]])</f>
        <v>2</v>
      </c>
      <c r="D2267" s="87" t="s">
        <v>79</v>
      </c>
      <c r="E2267" s="87">
        <v>2</v>
      </c>
      <c r="F2267" s="87"/>
      <c r="G22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7" s="90"/>
      <c r="I22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7" s="91">
        <f>LOOKUP(ROW(K2267)-ROWS($K$1:$K$3),biasa1[NO])</f>
        <v>2264</v>
      </c>
      <c r="L2267" s="77" t="str">
        <f>LOOKUP(biasa2[[#This Row],[NO]],biasa1[NO],biasa1[NAMA])</f>
        <v>Tas Fancy plastik K 18x22 (T1,75)</v>
      </c>
      <c r="M2267" s="91">
        <f>LOOKUP(biasa2[[#This Row],[NO]],biasa1[NO],biasa1[JUMLAH])</f>
        <v>1</v>
      </c>
      <c r="N2267" s="91">
        <f>LOOKUP(biasa2[[#This Row],[NO]],biasa1[NO],biasa1[SATUAN])</f>
        <v>1200</v>
      </c>
    </row>
    <row r="2268" spans="1:14" ht="20.100000000000001" customHeight="1">
      <c r="A2268" s="87">
        <f>IF(biasa1[[#This Row],[JUMLAH]]&gt;0,COUNT(A$3:$A2267)+1,"")</f>
        <v>2240</v>
      </c>
      <c r="B2268" s="88" t="s">
        <v>2234</v>
      </c>
      <c r="C2268" s="87">
        <f>IF(biasa1[[#This Row],[BARU]]="",biasa1[[#This Row],[JUMLAH AWAL]],biasa1[[#This Row],[BARU]])</f>
        <v>4</v>
      </c>
      <c r="D2268" s="87" t="s">
        <v>27</v>
      </c>
      <c r="E2268" s="87">
        <v>4</v>
      </c>
      <c r="F2268" s="87"/>
      <c r="G22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8" s="90"/>
      <c r="I22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8" s="91">
        <f>LOOKUP(ROW(K2268)-ROWS($K$1:$K$3),biasa1[NO])</f>
        <v>2265</v>
      </c>
      <c r="L2268" s="77" t="str">
        <f>LOOKUP(biasa2[[#This Row],[NO]],biasa1[NO],biasa1[NAMA])</f>
        <v>Tas Fancy plastik T 22x28 (T1,76)</v>
      </c>
      <c r="M2268" s="91">
        <f>LOOKUP(biasa2[[#This Row],[NO]],biasa1[NO],biasa1[JUMLAH])</f>
        <v>2</v>
      </c>
      <c r="N2268" s="91" t="str">
        <f>LOOKUP(biasa2[[#This Row],[NO]],biasa1[NO],biasa1[SATUAN])</f>
        <v>960 pc</v>
      </c>
    </row>
    <row r="2269" spans="1:14" ht="20.100000000000001" customHeight="1">
      <c r="A2269" s="87">
        <f>IF(biasa1[[#This Row],[JUMLAH]]&gt;0,COUNT(A$3:$A2268)+1,"")</f>
        <v>2241</v>
      </c>
      <c r="B2269" s="88" t="s">
        <v>2794</v>
      </c>
      <c r="C2269" s="87">
        <f>IF(biasa1[[#This Row],[BARU]]="",biasa1[[#This Row],[JUMLAH AWAL]],biasa1[[#This Row],[BARU]])</f>
        <v>7</v>
      </c>
      <c r="D2269" s="87" t="s">
        <v>79</v>
      </c>
      <c r="E2269" s="87">
        <v>7</v>
      </c>
      <c r="F2269" s="87"/>
      <c r="G22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9" s="90"/>
      <c r="I22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9" s="91">
        <f>LOOKUP(ROW(K2269)-ROWS($K$1:$K$3),biasa1[NO])</f>
        <v>2266</v>
      </c>
      <c r="L2269" s="77" t="str">
        <f>LOOKUP(biasa2[[#This Row],[NO]],biasa1[NO],biasa1[NAMA])</f>
        <v>Tas Folio tali 1 Bola Bale</v>
      </c>
      <c r="M2269" s="91">
        <f>LOOKUP(biasa2[[#This Row],[NO]],biasa1[NO],biasa1[JUMLAH])</f>
        <v>2</v>
      </c>
      <c r="N2269" s="91" t="str">
        <f>LOOKUP(biasa2[[#This Row],[NO]],biasa1[NO],biasa1[SATUAN])</f>
        <v>20 ls</v>
      </c>
    </row>
    <row r="2270" spans="1:14" ht="20.100000000000001" customHeight="1">
      <c r="A2270" s="87">
        <f>IF(biasa1[[#This Row],[JUMLAH]]&gt;0,COUNT(A$3:$A2269)+1,"")</f>
        <v>2242</v>
      </c>
      <c r="B2270" s="88" t="s">
        <v>2795</v>
      </c>
      <c r="C2270" s="87">
        <f>IF(biasa1[[#This Row],[BARU]]="",biasa1[[#This Row],[JUMLAH AWAL]],biasa1[[#This Row],[BARU]])</f>
        <v>3</v>
      </c>
      <c r="D2270" s="87" t="s">
        <v>40</v>
      </c>
      <c r="E2270" s="87">
        <v>3</v>
      </c>
      <c r="F2270" s="87"/>
      <c r="G22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0" s="90"/>
      <c r="I22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0" s="91">
        <f>LOOKUP(ROW(K2270)-ROWS($K$1:$K$3),biasa1[NO])</f>
        <v>2267</v>
      </c>
      <c r="L2270" s="77" t="str">
        <f>LOOKUP(biasa2[[#This Row],[NO]],biasa1[NO],biasa1[NAMA])</f>
        <v>Tas Folio tali 1 Fancy(2)/ tali 1 minion(1)</v>
      </c>
      <c r="M2270" s="91">
        <f>LOOKUP(biasa2[[#This Row],[NO]],biasa1[NO],biasa1[JUMLAH])</f>
        <v>3</v>
      </c>
      <c r="N2270" s="91">
        <f>LOOKUP(biasa2[[#This Row],[NO]],biasa1[NO],biasa1[SATUAN])</f>
        <v>240</v>
      </c>
    </row>
    <row r="2271" spans="1:14" ht="20.100000000000001" customHeight="1">
      <c r="A2271" s="87">
        <f>IF(biasa1[[#This Row],[JUMLAH]]&gt;0,COUNT(A$3:$A2270)+1,"")</f>
        <v>2243</v>
      </c>
      <c r="B2271" s="88" t="s">
        <v>2796</v>
      </c>
      <c r="C2271" s="87">
        <f>IF(biasa1[[#This Row],[BARU]]="",biasa1[[#This Row],[JUMLAH AWAL]],biasa1[[#This Row],[BARU]])</f>
        <v>8</v>
      </c>
      <c r="D2271" s="87" t="s">
        <v>1269</v>
      </c>
      <c r="E2271" s="87">
        <v>8</v>
      </c>
      <c r="F2271" s="87"/>
      <c r="G22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1" s="90"/>
      <c r="I22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1" s="91">
        <f>LOOKUP(ROW(K2271)-ROWS($K$1:$K$3),biasa1[NO])</f>
        <v>2268</v>
      </c>
      <c r="L2271" s="77" t="str">
        <f>LOOKUP(biasa2[[#This Row],[NO]],biasa1[NO],biasa1[NAMA])</f>
        <v>Tas Folio tali 2 Fancy Minion</v>
      </c>
      <c r="M2271" s="91">
        <f>LOOKUP(biasa2[[#This Row],[NO]],biasa1[NO],biasa1[JUMLAH])</f>
        <v>1</v>
      </c>
      <c r="N2271" s="91" t="str">
        <f>LOOKUP(biasa2[[#This Row],[NO]],biasa1[NO],biasa1[SATUAN])</f>
        <v>240 pc</v>
      </c>
    </row>
    <row r="2272" spans="1:14" ht="20.100000000000001" customHeight="1">
      <c r="A2272" s="87">
        <f>IF(biasa1[[#This Row],[JUMLAH]]&gt;0,COUNT(A$3:$A2271)+1,"")</f>
        <v>2244</v>
      </c>
      <c r="B2272" s="88" t="s">
        <v>2796</v>
      </c>
      <c r="C2272" s="87">
        <f>IF(biasa1[[#This Row],[BARU]]="",biasa1[[#This Row],[JUMLAH AWAL]],biasa1[[#This Row],[BARU]])</f>
        <v>5</v>
      </c>
      <c r="D2272" s="87" t="s">
        <v>2188</v>
      </c>
      <c r="E2272" s="87">
        <v>5</v>
      </c>
      <c r="F2272" s="87"/>
      <c r="G22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2" s="90"/>
      <c r="I22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2" s="91">
        <f>LOOKUP(ROW(K2272)-ROWS($K$1:$K$3),biasa1[NO])</f>
        <v>2269</v>
      </c>
      <c r="L2272" s="77" t="str">
        <f>LOOKUP(biasa2[[#This Row],[NO]],biasa1[NO],biasa1[NAMA])</f>
        <v>Tas Gagang butek putih B kcg</v>
      </c>
      <c r="M2272" s="91">
        <f>LOOKUP(biasa2[[#This Row],[NO]],biasa1[NO],biasa1[JUMLAH])</f>
        <v>11</v>
      </c>
      <c r="N2272" s="91" t="str">
        <f>LOOKUP(biasa2[[#This Row],[NO]],biasa1[NO],biasa1[SATUAN])</f>
        <v>40 ls</v>
      </c>
    </row>
    <row r="2273" spans="1:14" ht="20.100000000000001" customHeight="1">
      <c r="A2273" s="87">
        <f>IF(biasa1[[#This Row],[JUMLAH]]&gt;0,COUNT(A$3:$A2272)+1,"")</f>
        <v>2245</v>
      </c>
      <c r="B2273" s="88" t="s">
        <v>2235</v>
      </c>
      <c r="C2273" s="87">
        <f>IF(biasa1[[#This Row],[BARU]]="",biasa1[[#This Row],[JUMLAH AWAL]],biasa1[[#This Row],[BARU]])</f>
        <v>3</v>
      </c>
      <c r="D2273" s="87" t="s">
        <v>40</v>
      </c>
      <c r="E2273" s="87">
        <v>3</v>
      </c>
      <c r="F2273" s="87"/>
      <c r="G22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3" s="90"/>
      <c r="I22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3" s="91">
        <f>LOOKUP(ROW(K2273)-ROWS($K$1:$K$3),biasa1[NO])</f>
        <v>2270</v>
      </c>
      <c r="L2273" s="77" t="str">
        <f>LOOKUP(biasa2[[#This Row],[NO]],biasa1[NO],biasa1[NAMA])</f>
        <v>Tas Gagang transparan B (AD 25)</v>
      </c>
      <c r="M2273" s="91">
        <f>LOOKUP(biasa2[[#This Row],[NO]],biasa1[NO],biasa1[JUMLAH])</f>
        <v>17</v>
      </c>
      <c r="N2273" s="91" t="str">
        <f>LOOKUP(biasa2[[#This Row],[NO]],biasa1[NO],biasa1[SATUAN])</f>
        <v>40 ls</v>
      </c>
    </row>
    <row r="2274" spans="1:14" ht="20.100000000000001" customHeight="1">
      <c r="A2274" s="87">
        <f>IF(biasa1[[#This Row],[JUMLAH]]&gt;0,COUNT(A$3:$A2273)+1,"")</f>
        <v>2246</v>
      </c>
      <c r="B2274" s="88" t="s">
        <v>2797</v>
      </c>
      <c r="C2274" s="87">
        <f>IF(biasa1[[#This Row],[BARU]]="",biasa1[[#This Row],[JUMLAH AWAL]],biasa1[[#This Row],[BARU]])</f>
        <v>60</v>
      </c>
      <c r="D2274" s="87" t="s">
        <v>79</v>
      </c>
      <c r="E2274" s="87">
        <v>60</v>
      </c>
      <c r="F2274" s="87"/>
      <c r="G22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4" s="90"/>
      <c r="I22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4" s="91">
        <f>LOOKUP(ROW(K2274)-ROWS($K$1:$K$3),biasa1[NO])</f>
        <v>2271</v>
      </c>
      <c r="L2274" s="77" t="str">
        <f>LOOKUP(biasa2[[#This Row],[NO]],biasa1[NO],biasa1[NAMA])</f>
        <v>Tas Gagang transparan K (AD 27)</v>
      </c>
      <c r="M2274" s="91">
        <f>LOOKUP(biasa2[[#This Row],[NO]],biasa1[NO],biasa1[JUMLAH])</f>
        <v>1</v>
      </c>
      <c r="N2274" s="91" t="str">
        <f>LOOKUP(biasa2[[#This Row],[NO]],biasa1[NO],biasa1[SATUAN])</f>
        <v>60 ls</v>
      </c>
    </row>
    <row r="2275" spans="1:14" ht="20.100000000000001" customHeight="1">
      <c r="A2275" s="87">
        <f>IF(biasa1[[#This Row],[JUMLAH]]&gt;0,COUNT(A$3:$A2274)+1,"")</f>
        <v>2247</v>
      </c>
      <c r="B2275" s="88" t="s">
        <v>2798</v>
      </c>
      <c r="C2275" s="87">
        <f>IF(biasa1[[#This Row],[BARU]]="",biasa1[[#This Row],[JUMLAH AWAL]],biasa1[[#This Row],[BARU]])</f>
        <v>4</v>
      </c>
      <c r="D2275" s="87" t="s">
        <v>11</v>
      </c>
      <c r="E2275" s="87">
        <v>4</v>
      </c>
      <c r="F2275" s="87"/>
      <c r="G22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5" s="90"/>
      <c r="I22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5" s="91">
        <f>LOOKUP(ROW(K2275)-ROWS($K$1:$K$3),biasa1[NO])</f>
        <v>2272</v>
      </c>
      <c r="L2275" s="77" t="str">
        <f>LOOKUP(biasa2[[#This Row],[NO]],biasa1[NO],biasa1[NAMA])</f>
        <v>Tas GG 02 HZD 711/ 263</v>
      </c>
      <c r="M2275" s="91">
        <f>LOOKUP(biasa2[[#This Row],[NO]],biasa1[NO],biasa1[JUMLAH])</f>
        <v>3</v>
      </c>
      <c r="N2275" s="91" t="str">
        <f>LOOKUP(biasa2[[#This Row],[NO]],biasa1[NO],biasa1[SATUAN])</f>
        <v>40 ls</v>
      </c>
    </row>
    <row r="2276" spans="1:14" ht="20.100000000000001" customHeight="1">
      <c r="A2276" s="87">
        <f>IF(biasa1[[#This Row],[JUMLAH]]&gt;0,COUNT(A$3:$A2275)+1,"")</f>
        <v>2248</v>
      </c>
      <c r="B2276" s="88" t="s">
        <v>2236</v>
      </c>
      <c r="C2276" s="87">
        <f>IF(biasa1[[#This Row],[BARU]]="",biasa1[[#This Row],[JUMLAH AWAL]],biasa1[[#This Row],[BARU]])</f>
        <v>1</v>
      </c>
      <c r="D2276" s="87" t="s">
        <v>27</v>
      </c>
      <c r="E2276" s="87">
        <v>1</v>
      </c>
      <c r="F2276" s="87"/>
      <c r="G22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6" s="90"/>
      <c r="I22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6" s="91">
        <f>LOOKUP(ROW(K2276)-ROWS($K$1:$K$3),biasa1[NO])</f>
        <v>2273</v>
      </c>
      <c r="L2276" s="77" t="str">
        <f>LOOKUP(biasa2[[#This Row],[NO]],biasa1[NO],biasa1[NAMA])</f>
        <v>Tas GG 02 HZD 793(4)/ 955(2)</v>
      </c>
      <c r="M2276" s="91">
        <f>LOOKUP(biasa2[[#This Row],[NO]],biasa1[NO],biasa1[JUMLAH])</f>
        <v>6</v>
      </c>
      <c r="N2276" s="91" t="str">
        <f>LOOKUP(biasa2[[#This Row],[NO]],biasa1[NO],biasa1[SATUAN])</f>
        <v>40 ls</v>
      </c>
    </row>
    <row r="2277" spans="1:14" ht="20.100000000000001" customHeight="1">
      <c r="A2277" s="87">
        <f>IF(biasa1[[#This Row],[JUMLAH]]&gt;0,COUNT(A$3:$A2276)+1,"")</f>
        <v>2249</v>
      </c>
      <c r="B2277" s="88" t="s">
        <v>2799</v>
      </c>
      <c r="C2277" s="87">
        <f>IF(biasa1[[#This Row],[BARU]]="",biasa1[[#This Row],[JUMLAH AWAL]],biasa1[[#This Row],[BARU]])</f>
        <v>2</v>
      </c>
      <c r="D2277" s="87" t="s">
        <v>199</v>
      </c>
      <c r="E2277" s="87">
        <v>2</v>
      </c>
      <c r="F2277" s="87"/>
      <c r="G22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7" s="90"/>
      <c r="I22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7" s="91">
        <f>LOOKUP(ROW(K2277)-ROWS($K$1:$K$3),biasa1[NO])</f>
        <v>2274</v>
      </c>
      <c r="L2277" s="77" t="str">
        <f>LOOKUP(biasa2[[#This Row],[NO]],biasa1[NO],biasa1[NAMA])</f>
        <v>Tas GG 02 HZD 9093/ 750</v>
      </c>
      <c r="M2277" s="91">
        <f>LOOKUP(biasa2[[#This Row],[NO]],biasa1[NO],biasa1[JUMLAH])</f>
        <v>2</v>
      </c>
      <c r="N2277" s="91" t="str">
        <f>LOOKUP(biasa2[[#This Row],[NO]],biasa1[NO],biasa1[SATUAN])</f>
        <v>40 ls</v>
      </c>
    </row>
    <row r="2278" spans="1:14" ht="20.100000000000001" customHeight="1">
      <c r="A2278" s="87">
        <f>IF(biasa1[[#This Row],[JUMLAH]]&gt;0,COUNT(A$3:$A2277)+1,"")</f>
        <v>2250</v>
      </c>
      <c r="B2278" s="88" t="s">
        <v>2237</v>
      </c>
      <c r="C2278" s="87">
        <f>IF(biasa1[[#This Row],[BARU]]="",biasa1[[#This Row],[JUMLAH AWAL]],biasa1[[#This Row],[BARU]])</f>
        <v>8</v>
      </c>
      <c r="D2278" s="87" t="s">
        <v>634</v>
      </c>
      <c r="E2278" s="87">
        <v>8</v>
      </c>
      <c r="F2278" s="87"/>
      <c r="G22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8" s="90"/>
      <c r="I22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8" s="91">
        <f>LOOKUP(ROW(K2278)-ROWS($K$1:$K$3),biasa1[NO])</f>
        <v>2275</v>
      </c>
      <c r="L2278" s="77" t="str">
        <f>LOOKUP(biasa2[[#This Row],[NO]],biasa1[NO],biasa1[NAMA])</f>
        <v>Tas GG 02 HZD mix</v>
      </c>
      <c r="M2278" s="91">
        <f>LOOKUP(biasa2[[#This Row],[NO]],biasa1[NO],biasa1[JUMLAH])</f>
        <v>6</v>
      </c>
      <c r="N2278" s="91" t="str">
        <f>LOOKUP(biasa2[[#This Row],[NO]],biasa1[NO],biasa1[SATUAN])</f>
        <v>40 ls</v>
      </c>
    </row>
    <row r="2279" spans="1:14" ht="20.100000000000001" customHeight="1">
      <c r="A2279" s="87">
        <f>IF(biasa1[[#This Row],[JUMLAH]]&gt;0,COUNT(A$3:$A2278)+1,"")</f>
        <v>2251</v>
      </c>
      <c r="B2279" s="88" t="s">
        <v>2800</v>
      </c>
      <c r="C2279" s="87">
        <f>IF(biasa1[[#This Row],[BARU]]="",biasa1[[#This Row],[JUMLAH AWAL]],biasa1[[#This Row],[BARU]])</f>
        <v>2</v>
      </c>
      <c r="D2279" s="87" t="s">
        <v>172</v>
      </c>
      <c r="E2279" s="87">
        <v>2</v>
      </c>
      <c r="F2279" s="87"/>
      <c r="G22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9" s="90"/>
      <c r="I22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9" s="91">
        <f>LOOKUP(ROW(K2279)-ROWS($K$1:$K$3),biasa1[NO])</f>
        <v>2276</v>
      </c>
      <c r="L2279" s="77" t="str">
        <f>LOOKUP(biasa2[[#This Row],[NO]],biasa1[NO],biasa1[NAMA])</f>
        <v>Tas GG 03 2063/ 2064/ 2065</v>
      </c>
      <c r="M2279" s="91">
        <f>LOOKUP(biasa2[[#This Row],[NO]],biasa1[NO],biasa1[JUMLAH])</f>
        <v>4</v>
      </c>
      <c r="N2279" s="91" t="str">
        <f>LOOKUP(biasa2[[#This Row],[NO]],biasa1[NO],biasa1[SATUAN])</f>
        <v>30 ls</v>
      </c>
    </row>
    <row r="2280" spans="1:14" ht="20.100000000000001" customHeight="1">
      <c r="A2280" s="87">
        <f>IF(biasa1[[#This Row],[JUMLAH]]&gt;0,COUNT(A$3:$A2279)+1,"")</f>
        <v>2252</v>
      </c>
      <c r="B2280" s="88" t="s">
        <v>2801</v>
      </c>
      <c r="C2280" s="87">
        <f>IF(biasa1[[#This Row],[BARU]]="",biasa1[[#This Row],[JUMLAH AWAL]],biasa1[[#This Row],[BARU]])</f>
        <v>3</v>
      </c>
      <c r="D2280" s="87" t="s">
        <v>172</v>
      </c>
      <c r="E2280" s="87">
        <v>3</v>
      </c>
      <c r="F2280" s="87"/>
      <c r="G22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0" s="90"/>
      <c r="I22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0" s="91">
        <f>LOOKUP(ROW(K2280)-ROWS($K$1:$K$3),biasa1[NO])</f>
        <v>2277</v>
      </c>
      <c r="L2280" s="77" t="str">
        <f>LOOKUP(biasa2[[#This Row],[NO]],biasa1[NO],biasa1[NAMA])</f>
        <v>Tas GG 03 6012</v>
      </c>
      <c r="M2280" s="91">
        <f>LOOKUP(biasa2[[#This Row],[NO]],biasa1[NO],biasa1[JUMLAH])</f>
        <v>1</v>
      </c>
      <c r="N2280" s="91" t="str">
        <f>LOOKUP(biasa2[[#This Row],[NO]],biasa1[NO],biasa1[SATUAN])</f>
        <v>30 ls</v>
      </c>
    </row>
    <row r="2281" spans="1:14" ht="20.100000000000001" customHeight="1">
      <c r="A2281" s="87">
        <f>IF(biasa1[[#This Row],[JUMLAH]]&gt;0,COUNT(A$3:$A2280)+1,"")</f>
        <v>2253</v>
      </c>
      <c r="B2281" s="88" t="s">
        <v>2802</v>
      </c>
      <c r="C2281" s="87">
        <f>IF(biasa1[[#This Row],[BARU]]="",biasa1[[#This Row],[JUMLAH AWAL]],biasa1[[#This Row],[BARU]])</f>
        <v>2</v>
      </c>
      <c r="D2281" s="87" t="s">
        <v>172</v>
      </c>
      <c r="E2281" s="87">
        <v>2</v>
      </c>
      <c r="F2281" s="87"/>
      <c r="G22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1" s="90"/>
      <c r="I22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1" s="91">
        <f>LOOKUP(ROW(K2281)-ROWS($K$1:$K$3),biasa1[NO])</f>
        <v>2278</v>
      </c>
      <c r="L2281" s="77" t="str">
        <f>LOOKUP(biasa2[[#This Row],[NO]],biasa1[NO],biasa1[NAMA])</f>
        <v>Tas GG 03 721(2)/ 929(4)</v>
      </c>
      <c r="M2281" s="91">
        <f>LOOKUP(biasa2[[#This Row],[NO]],biasa1[NO],biasa1[JUMLAH])</f>
        <v>7</v>
      </c>
      <c r="N2281" s="91" t="str">
        <f>LOOKUP(biasa2[[#This Row],[NO]],biasa1[NO],biasa1[SATUAN])</f>
        <v>30 ls</v>
      </c>
    </row>
    <row r="2282" spans="1:14" ht="20.100000000000001" customHeight="1">
      <c r="A2282" s="87">
        <f>IF(biasa1[[#This Row],[JUMLAH]]&gt;0,COUNT(A$3:$A2281)+1,"")</f>
        <v>2254</v>
      </c>
      <c r="B2282" s="88" t="s">
        <v>2803</v>
      </c>
      <c r="C2282" s="87">
        <f>IF(biasa1[[#This Row],[BARU]]="",biasa1[[#This Row],[JUMLAH AWAL]],biasa1[[#This Row],[BARU]])</f>
        <v>3</v>
      </c>
      <c r="D2282" s="87" t="s">
        <v>172</v>
      </c>
      <c r="E2282" s="87">
        <v>3</v>
      </c>
      <c r="F2282" s="87"/>
      <c r="G22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2" s="90"/>
      <c r="I22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2" s="91">
        <f>LOOKUP(ROW(K2282)-ROWS($K$1:$K$3),biasa1[NO])</f>
        <v>2279</v>
      </c>
      <c r="L2282" s="77" t="str">
        <f>LOOKUP(biasa2[[#This Row],[NO]],biasa1[NO],biasa1[NAMA])</f>
        <v>Tas GG 03 9039 gliter</v>
      </c>
      <c r="M2282" s="91">
        <f>LOOKUP(biasa2[[#This Row],[NO]],biasa1[NO],biasa1[JUMLAH])</f>
        <v>1</v>
      </c>
      <c r="N2282" s="91" t="str">
        <f>LOOKUP(biasa2[[#This Row],[NO]],biasa1[NO],biasa1[SATUAN])</f>
        <v>30 ls</v>
      </c>
    </row>
    <row r="2283" spans="1:14" ht="20.100000000000001" customHeight="1">
      <c r="A2283" s="87">
        <f>IF(biasa1[[#This Row],[JUMLAH]]&gt;0,COUNT(A$3:$A2282)+1,"")</f>
        <v>2255</v>
      </c>
      <c r="B2283" s="88" t="s">
        <v>2804</v>
      </c>
      <c r="C2283" s="87">
        <f>IF(biasa1[[#This Row],[BARU]]="",biasa1[[#This Row],[JUMLAH AWAL]],biasa1[[#This Row],[BARU]])</f>
        <v>1</v>
      </c>
      <c r="D2283" s="87" t="s">
        <v>172</v>
      </c>
      <c r="E2283" s="87">
        <v>1</v>
      </c>
      <c r="F2283" s="87"/>
      <c r="G22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3" s="90"/>
      <c r="I22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3" s="91">
        <f>LOOKUP(ROW(K2283)-ROWS($K$1:$K$3),biasa1[NO])</f>
        <v>2280</v>
      </c>
      <c r="L2283" s="77" t="str">
        <f>LOOKUP(biasa2[[#This Row],[NO]],biasa1[NO],biasa1[NAMA])</f>
        <v>Tas GG 03 9111(3)/ 9060(7)</v>
      </c>
      <c r="M2283" s="91">
        <f>LOOKUP(biasa2[[#This Row],[NO]],biasa1[NO],biasa1[JUMLAH])</f>
        <v>10</v>
      </c>
      <c r="N2283" s="91" t="str">
        <f>LOOKUP(biasa2[[#This Row],[NO]],biasa1[NO],biasa1[SATUAN])</f>
        <v>30 ls</v>
      </c>
    </row>
    <row r="2284" spans="1:14" ht="20.100000000000001" customHeight="1">
      <c r="A2284" s="87">
        <f>IF(biasa1[[#This Row],[JUMLAH]]&gt;0,COUNT(A$3:$A2283)+1,"")</f>
        <v>2256</v>
      </c>
      <c r="B2284" s="88" t="s">
        <v>2238</v>
      </c>
      <c r="C2284" s="87">
        <f>IF(biasa1[[#This Row],[BARU]]="",biasa1[[#This Row],[JUMLAH AWAL]],biasa1[[#This Row],[BARU]])</f>
        <v>4</v>
      </c>
      <c r="D2284" s="87" t="s">
        <v>1367</v>
      </c>
      <c r="E2284" s="87">
        <v>4</v>
      </c>
      <c r="F2284" s="87"/>
      <c r="G22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4" s="90"/>
      <c r="I22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4" s="91">
        <f>LOOKUP(ROW(K2284)-ROWS($K$1:$K$3),biasa1[NO])</f>
        <v>2281</v>
      </c>
      <c r="L2284" s="77" t="str">
        <f>LOOKUP(biasa2[[#This Row],[NO]],biasa1[NO],biasa1[NAMA])</f>
        <v>Tas HB T01 Tali Kur batik</v>
      </c>
      <c r="M2284" s="91">
        <f>LOOKUP(biasa2[[#This Row],[NO]],biasa1[NO],biasa1[JUMLAH])</f>
        <v>3</v>
      </c>
      <c r="N2284" s="91" t="str">
        <f>LOOKUP(biasa2[[#This Row],[NO]],biasa1[NO],biasa1[SATUAN])</f>
        <v>600 pc</v>
      </c>
    </row>
    <row r="2285" spans="1:14" ht="20.100000000000001" customHeight="1">
      <c r="A2285" s="87">
        <f>IF(biasa1[[#This Row],[JUMLAH]]&gt;0,COUNT(A$3:$A2284)+1,"")</f>
        <v>2257</v>
      </c>
      <c r="B2285" s="88" t="s">
        <v>2239</v>
      </c>
      <c r="C2285" s="87">
        <f>IF(biasa1[[#This Row],[BARU]]="",biasa1[[#This Row],[JUMLAH AWAL]],biasa1[[#This Row],[BARU]])</f>
        <v>1</v>
      </c>
      <c r="D2285" s="87" t="s">
        <v>230</v>
      </c>
      <c r="E2285" s="87">
        <v>1</v>
      </c>
      <c r="F2285" s="87"/>
      <c r="G22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5" s="90"/>
      <c r="I22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5" s="91">
        <f>LOOKUP(ROW(K2285)-ROWS($K$1:$K$3),biasa1[NO])</f>
        <v>2282</v>
      </c>
      <c r="L2285" s="77" t="str">
        <f>LOOKUP(biasa2[[#This Row],[NO]],biasa1[NO],biasa1[NAMA])</f>
        <v>Tas HBE 06/M Tali Bendera</v>
      </c>
      <c r="M2285" s="91">
        <f>LOOKUP(biasa2[[#This Row],[NO]],biasa1[NO],biasa1[JUMLAH])</f>
        <v>2</v>
      </c>
      <c r="N2285" s="91" t="str">
        <f>LOOKUP(biasa2[[#This Row],[NO]],biasa1[NO],biasa1[SATUAN])</f>
        <v>50 ls</v>
      </c>
    </row>
    <row r="2286" spans="1:14" ht="20.100000000000001" customHeight="1">
      <c r="A2286" s="87">
        <f>IF(biasa1[[#This Row],[JUMLAH]]&gt;0,COUNT(A$3:$A2285)+1,"")</f>
        <v>2258</v>
      </c>
      <c r="B2286" s="88" t="s">
        <v>2240</v>
      </c>
      <c r="C2286" s="87">
        <f>IF(biasa1[[#This Row],[BARU]]="",biasa1[[#This Row],[JUMLAH AWAL]],biasa1[[#This Row],[BARU]])</f>
        <v>2</v>
      </c>
      <c r="D2286" s="87">
        <v>480</v>
      </c>
      <c r="E2286" s="87">
        <v>2</v>
      </c>
      <c r="F2286" s="87"/>
      <c r="G22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6" s="90"/>
      <c r="I22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6" s="91">
        <f>LOOKUP(ROW(K2286)-ROWS($K$1:$K$3),biasa1[NO])</f>
        <v>2283</v>
      </c>
      <c r="L2286" s="77" t="str">
        <f>LOOKUP(biasa2[[#This Row],[NO]],biasa1[NO],biasa1[NAMA])</f>
        <v>Tas HD 095</v>
      </c>
      <c r="M2286" s="91">
        <f>LOOKUP(biasa2[[#This Row],[NO]],biasa1[NO],biasa1[JUMLAH])</f>
        <v>1</v>
      </c>
      <c r="N2286" s="91">
        <f>LOOKUP(biasa2[[#This Row],[NO]],biasa1[NO],biasa1[SATUAN])</f>
        <v>360</v>
      </c>
    </row>
    <row r="2287" spans="1:14" ht="20.100000000000001" customHeight="1">
      <c r="A2287" s="87">
        <f>IF(biasa1[[#This Row],[JUMLAH]]&gt;0,COUNT(A$3:$A2286)+1,"")</f>
        <v>2259</v>
      </c>
      <c r="B2287" s="88" t="s">
        <v>2241</v>
      </c>
      <c r="C2287" s="87">
        <f>IF(biasa1[[#This Row],[BARU]]="",biasa1[[#This Row],[JUMLAH AWAL]],biasa1[[#This Row],[BARU]])</f>
        <v>1</v>
      </c>
      <c r="D2287" s="87" t="s">
        <v>72</v>
      </c>
      <c r="E2287" s="87">
        <v>1</v>
      </c>
      <c r="F2287" s="87"/>
      <c r="G22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7" s="90"/>
      <c r="I22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7" s="91">
        <f>LOOKUP(ROW(K2287)-ROWS($K$1:$K$3),biasa1[NO])</f>
        <v>2284</v>
      </c>
      <c r="L2287" s="77" t="str">
        <f>LOOKUP(biasa2[[#This Row],[NO]],biasa1[NO],biasa1[NAMA])</f>
        <v>Tas HD 158</v>
      </c>
      <c r="M2287" s="91">
        <f>LOOKUP(biasa2[[#This Row],[NO]],biasa1[NO],biasa1[JUMLAH])</f>
        <v>2</v>
      </c>
      <c r="N2287" s="91">
        <f>LOOKUP(biasa2[[#This Row],[NO]],biasa1[NO],biasa1[SATUAN])</f>
        <v>360</v>
      </c>
    </row>
    <row r="2288" spans="1:14" ht="20.100000000000001" customHeight="1">
      <c r="A2288" s="87">
        <f>IF(biasa1[[#This Row],[JUMLAH]]&gt;0,COUNT(A$3:$A2287)+1,"")</f>
        <v>2260</v>
      </c>
      <c r="B2288" s="88" t="s">
        <v>2242</v>
      </c>
      <c r="C2288" s="87">
        <f>IF(biasa1[[#This Row],[BARU]]="",biasa1[[#This Row],[JUMLAH AWAL]],biasa1[[#This Row],[BARU]])</f>
        <v>6</v>
      </c>
      <c r="D2288" s="87">
        <v>480</v>
      </c>
      <c r="E2288" s="87">
        <v>6</v>
      </c>
      <c r="F2288" s="87"/>
      <c r="G22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8" s="90"/>
      <c r="I22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8" s="91">
        <f>LOOKUP(ROW(K2288)-ROWS($K$1:$K$3),biasa1[NO])</f>
        <v>2285</v>
      </c>
      <c r="L2288" s="77" t="str">
        <f>LOOKUP(biasa2[[#This Row],[NO]],biasa1[NO],biasa1[NAMA])</f>
        <v>Tas HD 170 k</v>
      </c>
      <c r="M2288" s="91">
        <f>LOOKUP(biasa2[[#This Row],[NO]],biasa1[NO],biasa1[JUMLAH])</f>
        <v>1</v>
      </c>
      <c r="N2288" s="91">
        <f>LOOKUP(biasa2[[#This Row],[NO]],biasa1[NO],biasa1[SATUAN])</f>
        <v>480</v>
      </c>
    </row>
    <row r="2289" spans="1:14" ht="20.100000000000001" customHeight="1">
      <c r="A2289" s="87">
        <f>IF(biasa1[[#This Row],[JUMLAH]]&gt;0,COUNT(A$3:$A2288)+1,"")</f>
        <v>2261</v>
      </c>
      <c r="B2289" s="88" t="s">
        <v>2243</v>
      </c>
      <c r="C2289" s="87">
        <f>IF(biasa1[[#This Row],[BARU]]="",biasa1[[#This Row],[JUMLAH AWAL]],biasa1[[#This Row],[BARU]])</f>
        <v>6</v>
      </c>
      <c r="D2289" s="87" t="s">
        <v>72</v>
      </c>
      <c r="E2289" s="87">
        <v>6</v>
      </c>
      <c r="F2289" s="87"/>
      <c r="G22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9" s="90"/>
      <c r="I22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9" s="91">
        <f>LOOKUP(ROW(K2289)-ROWS($K$1:$K$3),biasa1[NO])</f>
        <v>2286</v>
      </c>
      <c r="L2289" s="77" t="str">
        <f>LOOKUP(biasa2[[#This Row],[NO]],biasa1[NO],biasa1[NAMA])</f>
        <v>Tas HD 197</v>
      </c>
      <c r="M2289" s="91">
        <f>LOOKUP(biasa2[[#This Row],[NO]],biasa1[NO],biasa1[JUMLAH])</f>
        <v>2</v>
      </c>
      <c r="N2289" s="91">
        <f>LOOKUP(biasa2[[#This Row],[NO]],biasa1[NO],biasa1[SATUAN])</f>
        <v>360</v>
      </c>
    </row>
    <row r="2290" spans="1:14" ht="20.100000000000001" customHeight="1">
      <c r="A2290" s="87">
        <f>IF(biasa1[[#This Row],[JUMLAH]]&gt;0,COUNT(A$3:$A2289)+1,"")</f>
        <v>2262</v>
      </c>
      <c r="B2290" s="88" t="s">
        <v>2244</v>
      </c>
      <c r="C2290" s="87">
        <f>IF(biasa1[[#This Row],[BARU]]="",biasa1[[#This Row],[JUMLAH AWAL]],biasa1[[#This Row],[BARU]])</f>
        <v>3</v>
      </c>
      <c r="D2290" s="87"/>
      <c r="E2290" s="87">
        <v>3</v>
      </c>
      <c r="F2290" s="87"/>
      <c r="G22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0" s="90"/>
      <c r="I22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0" s="91">
        <f>LOOKUP(ROW(K2290)-ROWS($K$1:$K$3),biasa1[NO])</f>
        <v>2287</v>
      </c>
      <c r="L2290" s="77" t="str">
        <f>LOOKUP(biasa2[[#This Row],[NO]],biasa1[NO],biasa1[NAMA])</f>
        <v>Tas HD 22006</v>
      </c>
      <c r="M2290" s="91">
        <f>LOOKUP(biasa2[[#This Row],[NO]],biasa1[NO],biasa1[JUMLAH])</f>
        <v>3</v>
      </c>
      <c r="N2290" s="91">
        <f>LOOKUP(biasa2[[#This Row],[NO]],biasa1[NO],biasa1[SATUAN])</f>
        <v>480</v>
      </c>
    </row>
    <row r="2291" spans="1:14" ht="20.100000000000001" customHeight="1">
      <c r="A2291" s="87">
        <f>IF(biasa1[[#This Row],[JUMLAH]]&gt;0,COUNT(A$3:$A2290)+1,"")</f>
        <v>2263</v>
      </c>
      <c r="B2291" s="88" t="s">
        <v>2245</v>
      </c>
      <c r="C2291" s="87">
        <f>IF(biasa1[[#This Row],[BARU]]="",biasa1[[#This Row],[JUMLAH AWAL]],biasa1[[#This Row],[BARU]])</f>
        <v>1</v>
      </c>
      <c r="D2291" s="87" t="s">
        <v>230</v>
      </c>
      <c r="E2291" s="87">
        <v>1</v>
      </c>
      <c r="F2291" s="87"/>
      <c r="G22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1" s="90"/>
      <c r="I22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1" s="91">
        <f>LOOKUP(ROW(K2291)-ROWS($K$1:$K$3),biasa1[NO])</f>
        <v>2288</v>
      </c>
      <c r="L2291" s="77" t="str">
        <f>LOOKUP(biasa2[[#This Row],[NO]],biasa1[NO],biasa1[NAMA])</f>
        <v>Tas HD 234</v>
      </c>
      <c r="M2291" s="91">
        <f>LOOKUP(biasa2[[#This Row],[NO]],biasa1[NO],biasa1[JUMLAH])</f>
        <v>12</v>
      </c>
      <c r="N2291" s="91">
        <f>LOOKUP(biasa2[[#This Row],[NO]],biasa1[NO],biasa1[SATUAN])</f>
        <v>480</v>
      </c>
    </row>
    <row r="2292" spans="1:14" ht="20.100000000000001" customHeight="1">
      <c r="A2292" s="87">
        <f>IF(biasa1[[#This Row],[JUMLAH]]&gt;0,COUNT(A$3:$A2291)+1,"")</f>
        <v>2264</v>
      </c>
      <c r="B2292" s="88" t="s">
        <v>2246</v>
      </c>
      <c r="C2292" s="87">
        <f>IF(biasa1[[#This Row],[BARU]]="",biasa1[[#This Row],[JUMLAH AWAL]],biasa1[[#This Row],[BARU]])</f>
        <v>1</v>
      </c>
      <c r="D2292" s="87">
        <v>1200</v>
      </c>
      <c r="E2292" s="87">
        <v>1</v>
      </c>
      <c r="F2292" s="87"/>
      <c r="G22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2" s="90"/>
      <c r="I22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2" s="91">
        <f>LOOKUP(ROW(K2292)-ROWS($K$1:$K$3),biasa1[NO])</f>
        <v>2289</v>
      </c>
      <c r="L2292" s="77" t="str">
        <f>LOOKUP(biasa2[[#This Row],[NO]],biasa1[NO],biasa1[NAMA])</f>
        <v>Tas HD polos (823)</v>
      </c>
      <c r="M2292" s="91">
        <f>LOOKUP(biasa2[[#This Row],[NO]],biasa1[NO],biasa1[JUMLAH])</f>
        <v>3</v>
      </c>
      <c r="N2292" s="91" t="str">
        <f>LOOKUP(biasa2[[#This Row],[NO]],biasa1[NO],biasa1[SATUAN])</f>
        <v>480 pc</v>
      </c>
    </row>
    <row r="2293" spans="1:14" ht="20.100000000000001" customHeight="1">
      <c r="A2293" s="87">
        <f>IF(biasa1[[#This Row],[JUMLAH]]&gt;0,COUNT(A$3:$A2292)+1,"")</f>
        <v>2265</v>
      </c>
      <c r="B2293" s="88" t="s">
        <v>2247</v>
      </c>
      <c r="C2293" s="87">
        <f>IF(biasa1[[#This Row],[BARU]]="",biasa1[[#This Row],[JUMLAH AWAL]],biasa1[[#This Row],[BARU]])</f>
        <v>2</v>
      </c>
      <c r="D2293" s="87" t="s">
        <v>184</v>
      </c>
      <c r="E2293" s="87">
        <v>2</v>
      </c>
      <c r="F2293" s="87"/>
      <c r="G22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3" s="90"/>
      <c r="I22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3" s="91">
        <f>LOOKUP(ROW(K2293)-ROWS($K$1:$K$3),biasa1[NO])</f>
        <v>2290</v>
      </c>
      <c r="L2293" s="77" t="str">
        <f>LOOKUP(biasa2[[#This Row],[NO]],biasa1[NO],biasa1[NAMA])</f>
        <v>Tas Idul Fitri K</v>
      </c>
      <c r="M2293" s="91">
        <f>LOOKUP(biasa2[[#This Row],[NO]],biasa1[NO],biasa1[JUMLAH])</f>
        <v>1</v>
      </c>
      <c r="N2293" s="91" t="str">
        <f>LOOKUP(biasa2[[#This Row],[NO]],biasa1[NO],biasa1[SATUAN])</f>
        <v>60 ls</v>
      </c>
    </row>
    <row r="2294" spans="1:14" ht="20.100000000000001" customHeight="1">
      <c r="A2294" s="87">
        <f>IF(biasa1[[#This Row],[JUMLAH]]&gt;0,COUNT(A$3:$A2293)+1,"")</f>
        <v>2266</v>
      </c>
      <c r="B2294" s="88" t="s">
        <v>2248</v>
      </c>
      <c r="C2294" s="87">
        <f>IF(biasa1[[#This Row],[BARU]]="",biasa1[[#This Row],[JUMLAH AWAL]],biasa1[[#This Row],[BARU]])</f>
        <v>2</v>
      </c>
      <c r="D2294" s="87" t="s">
        <v>1</v>
      </c>
      <c r="E2294" s="87">
        <v>2</v>
      </c>
      <c r="F2294" s="87"/>
      <c r="G22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4" s="90"/>
      <c r="I22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4" s="91">
        <f>LOOKUP(ROW(K2294)-ROWS($K$1:$K$3),biasa1[NO])</f>
        <v>2291</v>
      </c>
      <c r="L2294" s="77" t="str">
        <f>LOOKUP(biasa2[[#This Row],[NO]],biasa1[NO],biasa1[NAMA])</f>
        <v>Tas J 0053</v>
      </c>
      <c r="M2294" s="91">
        <f>LOOKUP(biasa2[[#This Row],[NO]],biasa1[NO],biasa1[JUMLAH])</f>
        <v>4</v>
      </c>
      <c r="N2294" s="91" t="str">
        <f>LOOKUP(biasa2[[#This Row],[NO]],biasa1[NO],biasa1[SATUAN])</f>
        <v>10 ls</v>
      </c>
    </row>
    <row r="2295" spans="1:14" ht="20.100000000000001" customHeight="1">
      <c r="A2295" s="87">
        <f>IF(biasa1[[#This Row],[JUMLAH]]&gt;0,COUNT(A$3:$A2294)+1,"")</f>
        <v>2267</v>
      </c>
      <c r="B2295" s="88" t="s">
        <v>2249</v>
      </c>
      <c r="C2295" s="87">
        <f>IF(biasa1[[#This Row],[BARU]]="",biasa1[[#This Row],[JUMLAH AWAL]],biasa1[[#This Row],[BARU]])</f>
        <v>3</v>
      </c>
      <c r="D2295" s="87">
        <v>240</v>
      </c>
      <c r="E2295" s="87">
        <v>3</v>
      </c>
      <c r="F2295" s="87"/>
      <c r="G22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5" s="90"/>
      <c r="I22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5" s="91">
        <f>LOOKUP(ROW(K2295)-ROWS($K$1:$K$3),biasa1[NO])</f>
        <v>2292</v>
      </c>
      <c r="L2295" s="77" t="str">
        <f>LOOKUP(biasa2[[#This Row],[NO]],biasa1[NO],biasa1[NAMA])</f>
        <v>Tas J 1706</v>
      </c>
      <c r="M2295" s="91">
        <f>LOOKUP(biasa2[[#This Row],[NO]],biasa1[NO],biasa1[JUMLAH])</f>
        <v>4</v>
      </c>
      <c r="N2295" s="91" t="str">
        <f>LOOKUP(biasa2[[#This Row],[NO]],biasa1[NO],biasa1[SATUAN])</f>
        <v>10 ls</v>
      </c>
    </row>
    <row r="2296" spans="1:14" ht="20.100000000000001" customHeight="1">
      <c r="A2296" s="87">
        <f>IF(biasa1[[#This Row],[JUMLAH]]&gt;0,COUNT(A$3:$A2295)+1,"")</f>
        <v>2268</v>
      </c>
      <c r="B2296" s="88" t="s">
        <v>2250</v>
      </c>
      <c r="C2296" s="87">
        <f>IF(biasa1[[#This Row],[BARU]]="",biasa1[[#This Row],[JUMLAH AWAL]],biasa1[[#This Row],[BARU]])</f>
        <v>1</v>
      </c>
      <c r="D2296" s="87" t="s">
        <v>76</v>
      </c>
      <c r="E2296" s="87">
        <v>1</v>
      </c>
      <c r="F2296" s="87"/>
      <c r="G22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6" s="90"/>
      <c r="I22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6" s="91">
        <f>LOOKUP(ROW(K2296)-ROWS($K$1:$K$3),biasa1[NO])</f>
        <v>2293</v>
      </c>
      <c r="L2296" s="77" t="str">
        <f>LOOKUP(biasa2[[#This Row],[NO]],biasa1[NO],biasa1[NAMA])</f>
        <v>Tas J 2729</v>
      </c>
      <c r="M2296" s="91">
        <f>LOOKUP(biasa2[[#This Row],[NO]],biasa1[NO],biasa1[JUMLAH])</f>
        <v>4</v>
      </c>
      <c r="N2296" s="91" t="str">
        <f>LOOKUP(biasa2[[#This Row],[NO]],biasa1[NO],biasa1[SATUAN])</f>
        <v>10 ls</v>
      </c>
    </row>
    <row r="2297" spans="1:14" ht="20.100000000000001" customHeight="1">
      <c r="A2297" s="87">
        <f>IF(biasa1[[#This Row],[JUMLAH]]&gt;0,COUNT(A$3:$A2296)+1,"")</f>
        <v>2269</v>
      </c>
      <c r="B2297" s="88" t="s">
        <v>2805</v>
      </c>
      <c r="C2297" s="87">
        <f>IF(biasa1[[#This Row],[BARU]]="",biasa1[[#This Row],[JUMLAH AWAL]],biasa1[[#This Row],[BARU]])</f>
        <v>11</v>
      </c>
      <c r="D2297" s="87" t="s">
        <v>72</v>
      </c>
      <c r="E2297" s="87">
        <v>11</v>
      </c>
      <c r="F2297" s="87"/>
      <c r="G22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7" s="90"/>
      <c r="I22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7" s="91">
        <f>LOOKUP(ROW(K2297)-ROWS($K$1:$K$3),biasa1[NO])</f>
        <v>2294</v>
      </c>
      <c r="L2297" s="77" t="str">
        <f>LOOKUP(biasa2[[#This Row],[NO]],biasa1[NO],biasa1[NAMA])</f>
        <v>Tas jinjing 912 kecil</v>
      </c>
      <c r="M2297" s="91">
        <f>LOOKUP(biasa2[[#This Row],[NO]],biasa1[NO],biasa1[JUMLAH])</f>
        <v>2</v>
      </c>
      <c r="N2297" s="91" t="str">
        <f>LOOKUP(biasa2[[#This Row],[NO]],biasa1[NO],biasa1[SATUAN])</f>
        <v>360 pc</v>
      </c>
    </row>
    <row r="2298" spans="1:14" ht="20.100000000000001" customHeight="1">
      <c r="A2298" s="87">
        <f>IF(biasa1[[#This Row],[JUMLAH]]&gt;0,COUNT(A$3:$A2297)+1,"")</f>
        <v>2270</v>
      </c>
      <c r="B2298" s="88" t="s">
        <v>2251</v>
      </c>
      <c r="C2298" s="87">
        <f>IF(biasa1[[#This Row],[BARU]]="",biasa1[[#This Row],[JUMLAH AWAL]],biasa1[[#This Row],[BARU]])</f>
        <v>17</v>
      </c>
      <c r="D2298" s="87" t="s">
        <v>72</v>
      </c>
      <c r="E2298" s="87">
        <v>17</v>
      </c>
      <c r="F2298" s="87"/>
      <c r="G22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8" s="90"/>
      <c r="I22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8" s="91">
        <f>LOOKUP(ROW(K2298)-ROWS($K$1:$K$3),biasa1[NO])</f>
        <v>2295</v>
      </c>
      <c r="L2298" s="77" t="str">
        <f>LOOKUP(biasa2[[#This Row],[NO]],biasa1[NO],biasa1[NAMA])</f>
        <v>Tas K 20x25 Etj</v>
      </c>
      <c r="M2298" s="91">
        <f>LOOKUP(biasa2[[#This Row],[NO]],biasa1[NO],biasa1[JUMLAH])</f>
        <v>18</v>
      </c>
      <c r="N2298" s="91" t="str">
        <f>LOOKUP(biasa2[[#This Row],[NO]],biasa1[NO],biasa1[SATUAN])</f>
        <v>30 ls</v>
      </c>
    </row>
    <row r="2299" spans="1:14" ht="20.100000000000001" customHeight="1">
      <c r="A2299" s="87">
        <f>IF(biasa1[[#This Row],[JUMLAH]]&gt;0,COUNT(A$3:$A2298)+1,"")</f>
        <v>2271</v>
      </c>
      <c r="B2299" s="88" t="s">
        <v>2252</v>
      </c>
      <c r="C2299" s="87">
        <f>IF(biasa1[[#This Row],[BARU]]="",biasa1[[#This Row],[JUMLAH AWAL]],biasa1[[#This Row],[BARU]])</f>
        <v>1</v>
      </c>
      <c r="D2299" s="87" t="s">
        <v>40</v>
      </c>
      <c r="E2299" s="87">
        <v>1</v>
      </c>
      <c r="F2299" s="87"/>
      <c r="G22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9" s="90"/>
      <c r="I22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9" s="91">
        <f>LOOKUP(ROW(K2299)-ROWS($K$1:$K$3),biasa1[NO])</f>
        <v>2296</v>
      </c>
      <c r="L2299" s="77" t="str">
        <f>LOOKUP(biasa2[[#This Row],[NO]],biasa1[NO],biasa1[NAMA])</f>
        <v>Tas Kado FG L/19</v>
      </c>
      <c r="M2299" s="91">
        <f>LOOKUP(biasa2[[#This Row],[NO]],biasa1[NO],biasa1[JUMLAH])</f>
        <v>1</v>
      </c>
      <c r="N2299" s="91" t="str">
        <f>LOOKUP(biasa2[[#This Row],[NO]],biasa1[NO],biasa1[SATUAN])</f>
        <v>50 ls</v>
      </c>
    </row>
    <row r="2300" spans="1:14" ht="20.100000000000001" customHeight="1">
      <c r="A2300" s="87">
        <f>IF(biasa1[[#This Row],[JUMLAH]]&gt;0,COUNT(A$3:$A2299)+1,"")</f>
        <v>2272</v>
      </c>
      <c r="B2300" s="88" t="s">
        <v>2253</v>
      </c>
      <c r="C2300" s="87">
        <f>IF(biasa1[[#This Row],[BARU]]="",biasa1[[#This Row],[JUMLAH AWAL]],biasa1[[#This Row],[BARU]])</f>
        <v>3</v>
      </c>
      <c r="D2300" s="87" t="s">
        <v>72</v>
      </c>
      <c r="E2300" s="87">
        <v>3</v>
      </c>
      <c r="F2300" s="87"/>
      <c r="G23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0" s="90"/>
      <c r="I23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0" s="91">
        <f>LOOKUP(ROW(K2300)-ROWS($K$1:$K$3),biasa1[NO])</f>
        <v>2297</v>
      </c>
      <c r="L2300" s="77" t="str">
        <f>LOOKUP(biasa2[[#This Row],[NO]],biasa1[NO],biasa1[NAMA])</f>
        <v>Tas Kado FG XL</v>
      </c>
      <c r="M2300" s="91">
        <f>LOOKUP(biasa2[[#This Row],[NO]],biasa1[NO],biasa1[JUMLAH])</f>
        <v>1</v>
      </c>
      <c r="N2300" s="91" t="str">
        <f>LOOKUP(biasa2[[#This Row],[NO]],biasa1[NO],biasa1[SATUAN])</f>
        <v>40 ls</v>
      </c>
    </row>
    <row r="2301" spans="1:14" ht="20.100000000000001" customHeight="1">
      <c r="A2301" s="87">
        <f>IF(biasa1[[#This Row],[JUMLAH]]&gt;0,COUNT(A$3:$A2300)+1,"")</f>
        <v>2273</v>
      </c>
      <c r="B2301" s="88" t="s">
        <v>2254</v>
      </c>
      <c r="C2301" s="87">
        <f>IF(biasa1[[#This Row],[BARU]]="",biasa1[[#This Row],[JUMLAH AWAL]],biasa1[[#This Row],[BARU]])</f>
        <v>6</v>
      </c>
      <c r="D2301" s="87" t="s">
        <v>72</v>
      </c>
      <c r="E2301" s="87">
        <v>6</v>
      </c>
      <c r="F2301" s="87"/>
      <c r="G23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1" s="90"/>
      <c r="I23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1" s="91">
        <f>LOOKUP(ROW(K2301)-ROWS($K$1:$K$3),biasa1[NO])</f>
        <v>2298</v>
      </c>
      <c r="L2301" s="77" t="str">
        <f>LOOKUP(biasa2[[#This Row],[NO]],biasa1[NO],biasa1[NAMA])</f>
        <v>Tas Kain E 100 A</v>
      </c>
      <c r="M2301" s="91">
        <f>LOOKUP(biasa2[[#This Row],[NO]],biasa1[NO],biasa1[JUMLAH])</f>
        <v>3</v>
      </c>
      <c r="N2301" s="91" t="str">
        <f>LOOKUP(biasa2[[#This Row],[NO]],biasa1[NO],biasa1[SATUAN])</f>
        <v>300 PCS</v>
      </c>
    </row>
    <row r="2302" spans="1:14" ht="20.100000000000001" customHeight="1">
      <c r="A2302" s="87">
        <f>IF(biasa1[[#This Row],[JUMLAH]]&gt;0,COUNT(A$3:$A2301)+1,"")</f>
        <v>2274</v>
      </c>
      <c r="B2302" s="88" t="s">
        <v>2255</v>
      </c>
      <c r="C2302" s="87">
        <f>IF(biasa1[[#This Row],[BARU]]="",biasa1[[#This Row],[JUMLAH AWAL]],biasa1[[#This Row],[BARU]])</f>
        <v>2</v>
      </c>
      <c r="D2302" s="87" t="s">
        <v>72</v>
      </c>
      <c r="E2302" s="87">
        <v>2</v>
      </c>
      <c r="F2302" s="87"/>
      <c r="G23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2" s="90"/>
      <c r="I23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2" s="91">
        <f>LOOKUP(ROW(K2302)-ROWS($K$1:$K$3),biasa1[NO])</f>
        <v>2299</v>
      </c>
      <c r="L2302" s="77" t="str">
        <f>LOOKUP(biasa2[[#This Row],[NO]],biasa1[NO],biasa1[NAMA])</f>
        <v>Tas Kain E 101 A</v>
      </c>
      <c r="M2302" s="91">
        <f>LOOKUP(biasa2[[#This Row],[NO]],biasa1[NO],biasa1[JUMLAH])</f>
        <v>2</v>
      </c>
      <c r="N2302" s="91">
        <f>LOOKUP(biasa2[[#This Row],[NO]],biasa1[NO],biasa1[SATUAN])</f>
        <v>250</v>
      </c>
    </row>
    <row r="2303" spans="1:14" ht="20.100000000000001" customHeight="1">
      <c r="A2303" s="87">
        <f>IF(biasa1[[#This Row],[JUMLAH]]&gt;0,COUNT(A$3:$A2302)+1,"")</f>
        <v>2275</v>
      </c>
      <c r="B2303" s="88" t="s">
        <v>2256</v>
      </c>
      <c r="C2303" s="87">
        <f>IF(biasa1[[#This Row],[BARU]]="",biasa1[[#This Row],[JUMLAH AWAL]],biasa1[[#This Row],[BARU]])</f>
        <v>6</v>
      </c>
      <c r="D2303" s="87" t="s">
        <v>72</v>
      </c>
      <c r="E2303" s="87">
        <v>6</v>
      </c>
      <c r="F2303" s="87"/>
      <c r="G23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3" s="90"/>
      <c r="I23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3" s="91">
        <f>LOOKUP(ROW(K2303)-ROWS($K$1:$K$3),biasa1[NO])</f>
        <v>2300</v>
      </c>
      <c r="L2303" s="77" t="str">
        <f>LOOKUP(biasa2[[#This Row],[NO]],biasa1[NO],biasa1[NAMA])</f>
        <v>Tas Kain Fancy B restleting</v>
      </c>
      <c r="M2303" s="91">
        <f>LOOKUP(biasa2[[#This Row],[NO]],biasa1[NO],biasa1[JUMLAH])</f>
        <v>1</v>
      </c>
      <c r="N2303" s="91">
        <f>LOOKUP(biasa2[[#This Row],[NO]],biasa1[NO],biasa1[SATUAN])</f>
        <v>180</v>
      </c>
    </row>
    <row r="2304" spans="1:14" ht="20.100000000000001" customHeight="1">
      <c r="A2304" s="87">
        <f>IF(biasa1[[#This Row],[JUMLAH]]&gt;0,COUNT(A$3:$A2303)+1,"")</f>
        <v>2276</v>
      </c>
      <c r="B2304" s="88" t="s">
        <v>2257</v>
      </c>
      <c r="C2304" s="87">
        <f>IF(biasa1[[#This Row],[BARU]]="",biasa1[[#This Row],[JUMLAH AWAL]],biasa1[[#This Row],[BARU]])</f>
        <v>4</v>
      </c>
      <c r="D2304" s="87" t="s">
        <v>83</v>
      </c>
      <c r="E2304" s="87">
        <v>4</v>
      </c>
      <c r="F2304" s="87"/>
      <c r="G23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4" s="90"/>
      <c r="I23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4" s="91">
        <f>LOOKUP(ROW(K2304)-ROWS($K$1:$K$3),biasa1[NO])</f>
        <v>2301</v>
      </c>
      <c r="L2304" s="77" t="str">
        <f>LOOKUP(biasa2[[#This Row],[NO]],biasa1[NO],biasa1[NAMA])</f>
        <v>Tas Kain Ret K-27 (Hj/ Htm/ Coklat/ Mr Tua) cream</v>
      </c>
      <c r="M2304" s="91">
        <f>LOOKUP(biasa2[[#This Row],[NO]],biasa1[NO],biasa1[JUMLAH])</f>
        <v>13</v>
      </c>
      <c r="N2304" s="91" t="str">
        <f>LOOKUP(biasa2[[#This Row],[NO]],biasa1[NO],biasa1[SATUAN])</f>
        <v>288 pc</v>
      </c>
    </row>
    <row r="2305" spans="1:14" ht="20.100000000000001" customHeight="1">
      <c r="A2305" s="87">
        <f>IF(biasa1[[#This Row],[JUMLAH]]&gt;0,COUNT(A$3:$A2304)+1,"")</f>
        <v>2277</v>
      </c>
      <c r="B2305" s="88" t="s">
        <v>2258</v>
      </c>
      <c r="C2305" s="87">
        <f>IF(biasa1[[#This Row],[BARU]]="",biasa1[[#This Row],[JUMLAH AWAL]],biasa1[[#This Row],[BARU]])</f>
        <v>1</v>
      </c>
      <c r="D2305" s="87" t="s">
        <v>83</v>
      </c>
      <c r="E2305" s="87">
        <v>1</v>
      </c>
      <c r="F2305" s="87"/>
      <c r="G23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5" s="90"/>
      <c r="I23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5" s="91">
        <f>LOOKUP(ROW(K2305)-ROWS($K$1:$K$3),biasa1[NO])</f>
        <v>2302</v>
      </c>
      <c r="L2305" s="77" t="str">
        <f>LOOKUP(biasa2[[#This Row],[NO]],biasa1[NO],biasa1[NAMA])</f>
        <v>Tas Karung 70x70</v>
      </c>
      <c r="M2305" s="91">
        <f>LOOKUP(biasa2[[#This Row],[NO]],biasa1[NO],biasa1[JUMLAH])</f>
        <v>2</v>
      </c>
      <c r="N2305" s="91" t="str">
        <f>LOOKUP(biasa2[[#This Row],[NO]],biasa1[NO],biasa1[SATUAN])</f>
        <v>120 pc</v>
      </c>
    </row>
    <row r="2306" spans="1:14" ht="20.100000000000001" customHeight="1">
      <c r="A2306" s="87">
        <f>IF(biasa1[[#This Row],[JUMLAH]]&gt;0,COUNT(A$3:$A2305)+1,"")</f>
        <v>2278</v>
      </c>
      <c r="B2306" s="88" t="s">
        <v>2259</v>
      </c>
      <c r="C2306" s="87">
        <f>IF(biasa1[[#This Row],[BARU]]="",biasa1[[#This Row],[JUMLAH AWAL]],biasa1[[#This Row],[BARU]])</f>
        <v>7</v>
      </c>
      <c r="D2306" s="87" t="s">
        <v>83</v>
      </c>
      <c r="E2306" s="87">
        <v>7</v>
      </c>
      <c r="F2306" s="87"/>
      <c r="G23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6" s="90"/>
      <c r="I23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6" s="91">
        <f>LOOKUP(ROW(K2306)-ROWS($K$1:$K$3),biasa1[NO])</f>
        <v>2303</v>
      </c>
      <c r="L2306" s="77" t="str">
        <f>LOOKUP(biasa2[[#This Row],[NO]],biasa1[NO],biasa1[NAMA])</f>
        <v xml:space="preserve">Tas Karung A (65x55) </v>
      </c>
      <c r="M2306" s="91">
        <f>LOOKUP(biasa2[[#This Row],[NO]],biasa1[NO],biasa1[JUMLAH])</f>
        <v>5</v>
      </c>
      <c r="N2306" s="91" t="str">
        <f>LOOKUP(biasa2[[#This Row],[NO]],biasa1[NO],biasa1[SATUAN])</f>
        <v>120 pc</v>
      </c>
    </row>
    <row r="2307" spans="1:14" ht="20.100000000000001" customHeight="1">
      <c r="A2307" s="87">
        <f>IF(biasa1[[#This Row],[JUMLAH]]&gt;0,COUNT(A$3:$A2306)+1,"")</f>
        <v>2279</v>
      </c>
      <c r="B2307" s="88" t="s">
        <v>2260</v>
      </c>
      <c r="C2307" s="87">
        <f>IF(biasa1[[#This Row],[BARU]]="",biasa1[[#This Row],[JUMLAH AWAL]],biasa1[[#This Row],[BARU]])</f>
        <v>1</v>
      </c>
      <c r="D2307" s="87" t="s">
        <v>83</v>
      </c>
      <c r="E2307" s="87">
        <v>1</v>
      </c>
      <c r="F2307" s="87"/>
      <c r="G23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7" s="90"/>
      <c r="I23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7" s="91">
        <f>LOOKUP(ROW(K2307)-ROWS($K$1:$K$3),biasa1[NO])</f>
        <v>2304</v>
      </c>
      <c r="L2307" s="77" t="str">
        <f>LOOKUP(biasa2[[#This Row],[NO]],biasa1[NO],biasa1[NAMA])</f>
        <v>Tas Karung B (55x50)</v>
      </c>
      <c r="M2307" s="91">
        <f>LOOKUP(biasa2[[#This Row],[NO]],biasa1[NO],biasa1[JUMLAH])</f>
        <v>3</v>
      </c>
      <c r="N2307" s="91" t="str">
        <f>LOOKUP(biasa2[[#This Row],[NO]],biasa1[NO],biasa1[SATUAN])</f>
        <v>120 pc</v>
      </c>
    </row>
    <row r="2308" spans="1:14" ht="20.100000000000001" customHeight="1">
      <c r="A2308" s="87">
        <f>IF(biasa1[[#This Row],[JUMLAH]]&gt;0,COUNT(A$3:$A2307)+1,"")</f>
        <v>2280</v>
      </c>
      <c r="B2308" s="88" t="s">
        <v>2261</v>
      </c>
      <c r="C2308" s="87">
        <f>IF(biasa1[[#This Row],[BARU]]="",biasa1[[#This Row],[JUMLAH AWAL]],biasa1[[#This Row],[BARU]])</f>
        <v>10</v>
      </c>
      <c r="D2308" s="87" t="s">
        <v>83</v>
      </c>
      <c r="E2308" s="87">
        <v>10</v>
      </c>
      <c r="F2308" s="87"/>
      <c r="G23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8" s="90"/>
      <c r="I23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8" s="91">
        <f>LOOKUP(ROW(K2308)-ROWS($K$1:$K$3),biasa1[NO])</f>
        <v>2305</v>
      </c>
      <c r="L2308" s="77" t="str">
        <f>LOOKUP(biasa2[[#This Row],[NO]],biasa1[NO],biasa1[NAMA])</f>
        <v>Tas karung BG 21 004J</v>
      </c>
      <c r="M2308" s="91">
        <f>LOOKUP(biasa2[[#This Row],[NO]],biasa1[NO],biasa1[JUMLAH])</f>
        <v>1</v>
      </c>
      <c r="N2308" s="91" t="str">
        <f>LOOKUP(biasa2[[#This Row],[NO]],biasa1[NO],biasa1[SATUAN])</f>
        <v>20 ls</v>
      </c>
    </row>
    <row r="2309" spans="1:14" ht="20.100000000000001" customHeight="1">
      <c r="A2309" s="87">
        <f>IF(biasa1[[#This Row],[JUMLAH]]&gt;0,COUNT(A$3:$A2308)+1,"")</f>
        <v>2281</v>
      </c>
      <c r="B2309" s="88" t="s">
        <v>2806</v>
      </c>
      <c r="C2309" s="87">
        <f>IF(biasa1[[#This Row],[BARU]]="",biasa1[[#This Row],[JUMLAH AWAL]],biasa1[[#This Row],[BARU]])</f>
        <v>3</v>
      </c>
      <c r="D2309" s="87" t="s">
        <v>93</v>
      </c>
      <c r="E2309" s="87">
        <v>3</v>
      </c>
      <c r="F2309" s="87"/>
      <c r="G23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9" s="90"/>
      <c r="I23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9" s="91">
        <f>LOOKUP(ROW(K2309)-ROWS($K$1:$K$3),biasa1[NO])</f>
        <v>2306</v>
      </c>
      <c r="L2309" s="77" t="str">
        <f>LOOKUP(biasa2[[#This Row],[NO]],biasa1[NO],biasa1[NAMA])</f>
        <v>Tas Karung C (45x50) (50x45)</v>
      </c>
      <c r="M2309" s="91">
        <f>LOOKUP(biasa2[[#This Row],[NO]],biasa1[NO],biasa1[JUMLAH])</f>
        <v>1</v>
      </c>
      <c r="N2309" s="91" t="str">
        <f>LOOKUP(biasa2[[#This Row],[NO]],biasa1[NO],biasa1[SATUAN])</f>
        <v>20 ls</v>
      </c>
    </row>
    <row r="2310" spans="1:14" ht="20.100000000000001" customHeight="1">
      <c r="A2310" s="87">
        <f>IF(biasa1[[#This Row],[JUMLAH]]&gt;0,COUNT(A$3:$A2309)+1,"")</f>
        <v>2282</v>
      </c>
      <c r="B2310" s="88" t="s">
        <v>2262</v>
      </c>
      <c r="C2310" s="87">
        <f>IF(biasa1[[#This Row],[BARU]]="",biasa1[[#This Row],[JUMLAH AWAL]],biasa1[[#This Row],[BARU]])</f>
        <v>2</v>
      </c>
      <c r="D2310" s="87" t="s">
        <v>27</v>
      </c>
      <c r="E2310" s="87">
        <v>2</v>
      </c>
      <c r="F2310" s="87"/>
      <c r="G23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0" s="90"/>
      <c r="I23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0" s="91">
        <f>LOOKUP(ROW(K2310)-ROWS($K$1:$K$3),biasa1[NO])</f>
        <v>2307</v>
      </c>
      <c r="L2310" s="77" t="str">
        <f>LOOKUP(biasa2[[#This Row],[NO]],biasa1[NO],biasa1[NAMA])</f>
        <v>Tas Karung S kecil Disney</v>
      </c>
      <c r="M2310" s="91">
        <f>LOOKUP(biasa2[[#This Row],[NO]],biasa1[NO],biasa1[JUMLAH])</f>
        <v>7</v>
      </c>
      <c r="N2310" s="91" t="str">
        <f>LOOKUP(biasa2[[#This Row],[NO]],biasa1[NO],biasa1[SATUAN])</f>
        <v>600 pc</v>
      </c>
    </row>
    <row r="2311" spans="1:14" ht="20.100000000000001" customHeight="1">
      <c r="A2311" s="87">
        <f>IF(biasa1[[#This Row],[JUMLAH]]&gt;0,COUNT(A$3:$A2310)+1,"")</f>
        <v>2283</v>
      </c>
      <c r="B2311" s="88" t="s">
        <v>2263</v>
      </c>
      <c r="C2311" s="87">
        <f>IF(biasa1[[#This Row],[BARU]]="",biasa1[[#This Row],[JUMLAH AWAL]],biasa1[[#This Row],[BARU]])</f>
        <v>1</v>
      </c>
      <c r="D2311" s="87">
        <v>360</v>
      </c>
      <c r="E2311" s="87">
        <v>1</v>
      </c>
      <c r="F2311" s="87"/>
      <c r="G23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1" s="90"/>
      <c r="I23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1" s="91">
        <f>LOOKUP(ROW(K2311)-ROWS($K$1:$K$3),biasa1[NO])</f>
        <v>2308</v>
      </c>
      <c r="L2311" s="77" t="str">
        <f>LOOKUP(biasa2[[#This Row],[NO]],biasa1[NO],biasa1[NAMA])</f>
        <v>Tas Kertas (Emas, Silver, Hj daun) PHS</v>
      </c>
      <c r="M2311" s="91">
        <f>LOOKUP(biasa2[[#This Row],[NO]],biasa1[NO],biasa1[JUMLAH])</f>
        <v>15</v>
      </c>
      <c r="N2311" s="91" t="str">
        <f>LOOKUP(biasa2[[#This Row],[NO]],biasa1[NO],biasa1[SATUAN])</f>
        <v>20 ls</v>
      </c>
    </row>
    <row r="2312" spans="1:14" ht="20.100000000000001" customHeight="1">
      <c r="A2312" s="87">
        <f>IF(biasa1[[#This Row],[JUMLAH]]&gt;0,COUNT(A$3:$A2311)+1,"")</f>
        <v>2284</v>
      </c>
      <c r="B2312" s="88" t="s">
        <v>2264</v>
      </c>
      <c r="C2312" s="87">
        <f>IF(biasa1[[#This Row],[BARU]]="",biasa1[[#This Row],[JUMLAH AWAL]],biasa1[[#This Row],[BARU]])</f>
        <v>2</v>
      </c>
      <c r="D2312" s="87">
        <v>360</v>
      </c>
      <c r="E2312" s="87">
        <v>2</v>
      </c>
      <c r="F2312" s="87"/>
      <c r="G23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2" s="90"/>
      <c r="I23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2" s="91">
        <f>LOOKUP(ROW(K2312)-ROWS($K$1:$K$3),biasa1[NO])</f>
        <v>2309</v>
      </c>
      <c r="L2312" s="77" t="str">
        <f>LOOKUP(biasa2[[#This Row],[NO]],biasa1[NO],biasa1[NAMA])</f>
        <v>Tas Kertas 1/ SS/ 12,5 x 16</v>
      </c>
      <c r="M2312" s="91">
        <f>LOOKUP(biasa2[[#This Row],[NO]],biasa1[NO],biasa1[JUMLAH])</f>
        <v>2</v>
      </c>
      <c r="N2312" s="91" t="str">
        <f>LOOKUP(biasa2[[#This Row],[NO]],biasa1[NO],biasa1[SATUAN])</f>
        <v>50 ls</v>
      </c>
    </row>
    <row r="2313" spans="1:14" ht="20.100000000000001" customHeight="1">
      <c r="A2313" s="87">
        <f>IF(biasa1[[#This Row],[JUMLAH]]&gt;0,COUNT(A$3:$A2312)+1,"")</f>
        <v>2285</v>
      </c>
      <c r="B2313" s="88" t="s">
        <v>2265</v>
      </c>
      <c r="C2313" s="87">
        <f>IF(biasa1[[#This Row],[BARU]]="",biasa1[[#This Row],[JUMLAH AWAL]],biasa1[[#This Row],[BARU]])</f>
        <v>1</v>
      </c>
      <c r="D2313" s="87">
        <v>480</v>
      </c>
      <c r="E2313" s="87">
        <v>1</v>
      </c>
      <c r="F2313" s="87"/>
      <c r="G23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3" s="90"/>
      <c r="I23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3" s="91">
        <f>LOOKUP(ROW(K2313)-ROWS($K$1:$K$3),biasa1[NO])</f>
        <v>2310</v>
      </c>
      <c r="L2313" s="77" t="str">
        <f>LOOKUP(biasa2[[#This Row],[NO]],biasa1[NO],biasa1[NAMA])</f>
        <v>Tas Kertas 8863C/ 181C</v>
      </c>
      <c r="M2313" s="91">
        <f>LOOKUP(biasa2[[#This Row],[NO]],biasa1[NO],biasa1[JUMLAH])</f>
        <v>1</v>
      </c>
      <c r="N2313" s="91" t="str">
        <f>LOOKUP(biasa2[[#This Row],[NO]],biasa1[NO],biasa1[SATUAN])</f>
        <v>40 ls</v>
      </c>
    </row>
    <row r="2314" spans="1:14" ht="20.100000000000001" customHeight="1">
      <c r="A2314" s="87">
        <f>IF(biasa1[[#This Row],[JUMLAH]]&gt;0,COUNT(A$3:$A2313)+1,"")</f>
        <v>2286</v>
      </c>
      <c r="B2314" s="88" t="s">
        <v>2266</v>
      </c>
      <c r="C2314" s="87">
        <f>IF(biasa1[[#This Row],[BARU]]="",biasa1[[#This Row],[JUMLAH AWAL]],biasa1[[#This Row],[BARU]])</f>
        <v>2</v>
      </c>
      <c r="D2314" s="87">
        <v>360</v>
      </c>
      <c r="E2314" s="87">
        <v>2</v>
      </c>
      <c r="F2314" s="87"/>
      <c r="G23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4" s="90"/>
      <c r="I23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4" s="91">
        <f>LOOKUP(ROW(K2314)-ROWS($K$1:$K$3),biasa1[NO])</f>
        <v>2311</v>
      </c>
      <c r="L2314" s="77" t="str">
        <f>LOOKUP(biasa2[[#This Row],[NO]],biasa1[NO],biasa1[NAMA])</f>
        <v>Tas Kertas 8891A/ 8875A</v>
      </c>
      <c r="M2314" s="91">
        <f>LOOKUP(biasa2[[#This Row],[NO]],biasa1[NO],biasa1[JUMLAH])</f>
        <v>1</v>
      </c>
      <c r="N2314" s="91" t="str">
        <f>LOOKUP(biasa2[[#This Row],[NO]],biasa1[NO],biasa1[SATUAN])</f>
        <v>20 ls</v>
      </c>
    </row>
    <row r="2315" spans="1:14" ht="20.100000000000001" customHeight="1">
      <c r="A2315" s="87">
        <f>IF(biasa1[[#This Row],[JUMLAH]]&gt;0,COUNT(A$3:$A2314)+1,"")</f>
        <v>2287</v>
      </c>
      <c r="B2315" s="88" t="s">
        <v>2267</v>
      </c>
      <c r="C2315" s="87">
        <f>IF(biasa1[[#This Row],[BARU]]="",biasa1[[#This Row],[JUMLAH AWAL]],biasa1[[#This Row],[BARU]])</f>
        <v>3</v>
      </c>
      <c r="D2315" s="87">
        <v>480</v>
      </c>
      <c r="E2315" s="87">
        <v>3</v>
      </c>
      <c r="F2315" s="87"/>
      <c r="G23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5" s="90"/>
      <c r="I23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5" s="91">
        <f>LOOKUP(ROW(K2315)-ROWS($K$1:$K$3),biasa1[NO])</f>
        <v>2312</v>
      </c>
      <c r="L2315" s="77" t="str">
        <f>LOOKUP(biasa2[[#This Row],[NO]],biasa1[NO],biasa1[NAMA])</f>
        <v>Tas Kertas 8891C/ 8875C</v>
      </c>
      <c r="M2315" s="91">
        <f>LOOKUP(biasa2[[#This Row],[NO]],biasa1[NO],biasa1[JUMLAH])</f>
        <v>1</v>
      </c>
      <c r="N2315" s="91" t="str">
        <f>LOOKUP(biasa2[[#This Row],[NO]],biasa1[NO],biasa1[SATUAN])</f>
        <v>40 ls</v>
      </c>
    </row>
    <row r="2316" spans="1:14" ht="20.100000000000001" customHeight="1">
      <c r="A2316" s="87">
        <f>IF(biasa1[[#This Row],[JUMLAH]]&gt;0,COUNT(A$3:$A2315)+1,"")</f>
        <v>2288</v>
      </c>
      <c r="B2316" s="88" t="s">
        <v>2268</v>
      </c>
      <c r="C2316" s="87">
        <f>IF(biasa1[[#This Row],[BARU]]="",biasa1[[#This Row],[JUMLAH AWAL]],biasa1[[#This Row],[BARU]])</f>
        <v>12</v>
      </c>
      <c r="D2316" s="87">
        <v>480</v>
      </c>
      <c r="E2316" s="87">
        <v>12</v>
      </c>
      <c r="F2316" s="87"/>
      <c r="G23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6" s="90"/>
      <c r="I23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6" s="91">
        <f>LOOKUP(ROW(K2316)-ROWS($K$1:$K$3),biasa1[NO])</f>
        <v>2313</v>
      </c>
      <c r="L2316" s="77" t="str">
        <f>LOOKUP(biasa2[[#This Row],[NO]],biasa1[NO],biasa1[NAMA])</f>
        <v>Tas Kertas 9173M</v>
      </c>
      <c r="M2316" s="91">
        <f>LOOKUP(biasa2[[#This Row],[NO]],biasa1[NO],biasa1[JUMLAH])</f>
        <v>3</v>
      </c>
      <c r="N2316" s="91">
        <f>LOOKUP(biasa2[[#This Row],[NO]],biasa1[NO],biasa1[SATUAN])</f>
        <v>360</v>
      </c>
    </row>
    <row r="2317" spans="1:14" ht="20.100000000000001" customHeight="1">
      <c r="A2317" s="87">
        <f>IF(biasa1[[#This Row],[JUMLAH]]&gt;0,COUNT(A$3:$A2316)+1,"")</f>
        <v>2289</v>
      </c>
      <c r="B2317" s="88" t="s">
        <v>2269</v>
      </c>
      <c r="C2317" s="87">
        <f>IF(biasa1[[#This Row],[BARU]]="",biasa1[[#This Row],[JUMLAH AWAL]],biasa1[[#This Row],[BARU]])</f>
        <v>3</v>
      </c>
      <c r="D2317" s="87" t="s">
        <v>230</v>
      </c>
      <c r="E2317" s="87">
        <v>3</v>
      </c>
      <c r="F2317" s="87"/>
      <c r="G23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7" s="90"/>
      <c r="I23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7" s="91">
        <f>LOOKUP(ROW(K2317)-ROWS($K$1:$K$3),biasa1[NO])</f>
        <v>2314</v>
      </c>
      <c r="L2317" s="77" t="str">
        <f>LOOKUP(biasa2[[#This Row],[NO]],biasa1[NO],biasa1[NAMA])</f>
        <v>Tas Kertas BL 9173 L</v>
      </c>
      <c r="M2317" s="91">
        <f>LOOKUP(biasa2[[#This Row],[NO]],biasa1[NO],biasa1[JUMLAH])</f>
        <v>1</v>
      </c>
      <c r="N2317" s="91" t="str">
        <f>LOOKUP(biasa2[[#This Row],[NO]],biasa1[NO],biasa1[SATUAN])</f>
        <v>20 ls</v>
      </c>
    </row>
    <row r="2318" spans="1:14" ht="20.100000000000001" customHeight="1">
      <c r="A2318" s="87">
        <f>IF(biasa1[[#This Row],[JUMLAH]]&gt;0,COUNT(A$3:$A2317)+1,"")</f>
        <v>2290</v>
      </c>
      <c r="B2318" s="88" t="s">
        <v>2270</v>
      </c>
      <c r="C2318" s="87">
        <f>IF(biasa1[[#This Row],[BARU]]="",biasa1[[#This Row],[JUMLAH AWAL]],biasa1[[#This Row],[BARU]])</f>
        <v>1</v>
      </c>
      <c r="D2318" s="87" t="s">
        <v>40</v>
      </c>
      <c r="E2318" s="87">
        <v>1</v>
      </c>
      <c r="F2318" s="87"/>
      <c r="G23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8" s="90"/>
      <c r="I23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8" s="91">
        <f>LOOKUP(ROW(K2318)-ROWS($K$1:$K$3),biasa1[NO])</f>
        <v>2315</v>
      </c>
      <c r="L2318" s="77" t="str">
        <f>LOOKUP(biasa2[[#This Row],[NO]],biasa1[NO],biasa1[NAMA])</f>
        <v>Tas Kertas DU bk 9173 H</v>
      </c>
      <c r="M2318" s="91">
        <f>LOOKUP(biasa2[[#This Row],[NO]],biasa1[NO],biasa1[JUMLAH])</f>
        <v>2</v>
      </c>
      <c r="N2318" s="91">
        <f>LOOKUP(biasa2[[#This Row],[NO]],biasa1[NO],biasa1[SATUAN])</f>
        <v>0</v>
      </c>
    </row>
    <row r="2319" spans="1:14" ht="20.100000000000001" customHeight="1">
      <c r="A2319" s="87">
        <f>IF(biasa1[[#This Row],[JUMLAH]]&gt;0,COUNT(A$3:$A2318)+1,"")</f>
        <v>2291</v>
      </c>
      <c r="B2319" s="88" t="s">
        <v>2807</v>
      </c>
      <c r="C2319" s="87">
        <f>IF(biasa1[[#This Row],[BARU]]="",biasa1[[#This Row],[JUMLAH AWAL]],biasa1[[#This Row],[BARU]])</f>
        <v>4</v>
      </c>
      <c r="D2319" s="87" t="s">
        <v>172</v>
      </c>
      <c r="E2319" s="87">
        <v>4</v>
      </c>
      <c r="F2319" s="87"/>
      <c r="G23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9" s="90"/>
      <c r="I23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9" s="91">
        <f>LOOKUP(ROW(K2319)-ROWS($K$1:$K$3),biasa1[NO])</f>
        <v>2316</v>
      </c>
      <c r="L2319" s="77" t="str">
        <f>LOOKUP(biasa2[[#This Row],[NO]],biasa1[NO],biasa1[NAMA])</f>
        <v>Tas Kertas Ly SD 282 B</v>
      </c>
      <c r="M2319" s="91">
        <f>LOOKUP(biasa2[[#This Row],[NO]],biasa1[NO],biasa1[JUMLAH])</f>
        <v>4</v>
      </c>
      <c r="N2319" s="91" t="str">
        <f>LOOKUP(biasa2[[#This Row],[NO]],biasa1[NO],biasa1[SATUAN])</f>
        <v>360 pc</v>
      </c>
    </row>
    <row r="2320" spans="1:14" ht="20.100000000000001" customHeight="1">
      <c r="A2320" s="87">
        <f>IF(biasa1[[#This Row],[JUMLAH]]&gt;0,COUNT(A$3:$A2319)+1,"")</f>
        <v>2292</v>
      </c>
      <c r="B2320" s="88" t="s">
        <v>2808</v>
      </c>
      <c r="C2320" s="87">
        <f>IF(biasa1[[#This Row],[BARU]]="",biasa1[[#This Row],[JUMLAH AWAL]],biasa1[[#This Row],[BARU]])</f>
        <v>4</v>
      </c>
      <c r="D2320" s="87" t="s">
        <v>172</v>
      </c>
      <c r="E2320" s="87">
        <v>4</v>
      </c>
      <c r="F2320" s="87"/>
      <c r="G23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0" s="90"/>
      <c r="I23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0" s="91">
        <f>LOOKUP(ROW(K2320)-ROWS($K$1:$K$3),biasa1[NO])</f>
        <v>2317</v>
      </c>
      <c r="L2320" s="77" t="str">
        <f>LOOKUP(biasa2[[#This Row],[NO]],biasa1[NO],biasa1[NAMA])</f>
        <v>Tas Kertas Ly SD 283 B(4)/ 284 B(17)</v>
      </c>
      <c r="M2320" s="91">
        <f>LOOKUP(biasa2[[#This Row],[NO]],biasa1[NO],biasa1[JUMLAH])</f>
        <v>21</v>
      </c>
      <c r="N2320" s="91" t="str">
        <f>LOOKUP(biasa2[[#This Row],[NO]],biasa1[NO],biasa1[SATUAN])</f>
        <v>360 pc</v>
      </c>
    </row>
    <row r="2321" spans="1:14" ht="20.100000000000001" customHeight="1">
      <c r="A2321" s="87">
        <f>IF(biasa1[[#This Row],[JUMLAH]]&gt;0,COUNT(A$3:$A2320)+1,"")</f>
        <v>2293</v>
      </c>
      <c r="B2321" s="88" t="s">
        <v>2809</v>
      </c>
      <c r="C2321" s="87">
        <f>IF(biasa1[[#This Row],[BARU]]="",biasa1[[#This Row],[JUMLAH AWAL]],biasa1[[#This Row],[BARU]])</f>
        <v>4</v>
      </c>
      <c r="D2321" s="87" t="s">
        <v>172</v>
      </c>
      <c r="E2321" s="87">
        <v>4</v>
      </c>
      <c r="F2321" s="87"/>
      <c r="G23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1" s="90"/>
      <c r="I23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1" s="91">
        <f>LOOKUP(ROW(K2321)-ROWS($K$1:$K$3),biasa1[NO])</f>
        <v>2318</v>
      </c>
      <c r="L2321" s="77" t="str">
        <f>LOOKUP(biasa2[[#This Row],[NO]],biasa1[NO],biasa1[NAMA])</f>
        <v>Tas Kertas Ly SD 286 B(8)</v>
      </c>
      <c r="M2321" s="91">
        <f>LOOKUP(biasa2[[#This Row],[NO]],biasa1[NO],biasa1[JUMLAH])</f>
        <v>8</v>
      </c>
      <c r="N2321" s="91" t="str">
        <f>LOOKUP(biasa2[[#This Row],[NO]],biasa1[NO],biasa1[SATUAN])</f>
        <v>360 pc</v>
      </c>
    </row>
    <row r="2322" spans="1:14" ht="20.100000000000001" customHeight="1">
      <c r="A2322" s="87">
        <f>IF(biasa1[[#This Row],[JUMLAH]]&gt;0,COUNT(A$3:$A2321)+1,"")</f>
        <v>2294</v>
      </c>
      <c r="B2322" s="88" t="s">
        <v>2271</v>
      </c>
      <c r="C2322" s="87">
        <f>IF(biasa1[[#This Row],[BARU]]="",biasa1[[#This Row],[JUMLAH AWAL]],biasa1[[#This Row],[BARU]])</f>
        <v>2</v>
      </c>
      <c r="D2322" s="87" t="s">
        <v>97</v>
      </c>
      <c r="E2322" s="87">
        <v>2</v>
      </c>
      <c r="F2322" s="87"/>
      <c r="G23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2" s="90"/>
      <c r="I23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2" s="91">
        <f>LOOKUP(ROW(K2322)-ROWS($K$1:$K$3),biasa1[NO])</f>
        <v>2319</v>
      </c>
      <c r="L2322" s="77" t="str">
        <f>LOOKUP(biasa2[[#This Row],[NO]],biasa1[NO],biasa1[NAMA])</f>
        <v>Tas Kertas Ly XL 277 B</v>
      </c>
      <c r="M2322" s="91">
        <f>LOOKUP(biasa2[[#This Row],[NO]],biasa1[NO],biasa1[JUMLAH])</f>
        <v>2</v>
      </c>
      <c r="N2322" s="91" t="str">
        <f>LOOKUP(biasa2[[#This Row],[NO]],biasa1[NO],biasa1[SATUAN])</f>
        <v>30 ls</v>
      </c>
    </row>
    <row r="2323" spans="1:14" ht="20.100000000000001" customHeight="1">
      <c r="A2323" s="87">
        <f>IF(biasa1[[#This Row],[JUMLAH]]&gt;0,COUNT(A$3:$A2322)+1,"")</f>
        <v>2295</v>
      </c>
      <c r="B2323" s="88" t="s">
        <v>2272</v>
      </c>
      <c r="C2323" s="87">
        <f>IF(biasa1[[#This Row],[BARU]]="",biasa1[[#This Row],[JUMLAH AWAL]],biasa1[[#This Row],[BARU]])</f>
        <v>18</v>
      </c>
      <c r="D2323" s="87" t="s">
        <v>83</v>
      </c>
      <c r="E2323" s="87">
        <v>18</v>
      </c>
      <c r="F2323" s="87"/>
      <c r="G23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3" s="90"/>
      <c r="I23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3" s="91">
        <f>LOOKUP(ROW(K2323)-ROWS($K$1:$K$3),biasa1[NO])</f>
        <v>2320</v>
      </c>
      <c r="L2323" s="77" t="str">
        <f>LOOKUP(biasa2[[#This Row],[NO]],biasa1[NO],biasa1[NAMA])</f>
        <v>Tas Kertas Ly XL 289</v>
      </c>
      <c r="M2323" s="91">
        <f>LOOKUP(biasa2[[#This Row],[NO]],biasa1[NO],biasa1[JUMLAH])</f>
        <v>1</v>
      </c>
      <c r="N2323" s="91" t="str">
        <f>LOOKUP(biasa2[[#This Row],[NO]],biasa1[NO],biasa1[SATUAN])</f>
        <v>30 ls</v>
      </c>
    </row>
    <row r="2324" spans="1:14" ht="20.100000000000001" customHeight="1">
      <c r="A2324" s="87">
        <f>IF(biasa1[[#This Row],[JUMLAH]]&gt;0,COUNT(A$3:$A2323)+1,"")</f>
        <v>2296</v>
      </c>
      <c r="B2324" s="88" t="s">
        <v>2273</v>
      </c>
      <c r="C2324" s="87">
        <f>IF(biasa1[[#This Row],[BARU]]="",biasa1[[#This Row],[JUMLAH AWAL]],biasa1[[#This Row],[BARU]])</f>
        <v>1</v>
      </c>
      <c r="D2324" s="87" t="s">
        <v>27</v>
      </c>
      <c r="E2324" s="87">
        <v>1</v>
      </c>
      <c r="F2324" s="87"/>
      <c r="G23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4" s="90"/>
      <c r="I23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4" s="91">
        <f>LOOKUP(ROW(K2324)-ROWS($K$1:$K$3),biasa1[NO])</f>
        <v>2321</v>
      </c>
      <c r="L2324" s="77" t="str">
        <f>LOOKUP(biasa2[[#This Row],[NO]],biasa1[NO],biasa1[NAMA])</f>
        <v>Tas Kertas pk 10-04/ 31 X381 XL</v>
      </c>
      <c r="M2324" s="91">
        <f>LOOKUP(biasa2[[#This Row],[NO]],biasa1[NO],biasa1[JUMLAH])</f>
        <v>3</v>
      </c>
      <c r="N2324" s="91" t="str">
        <f>LOOKUP(biasa2[[#This Row],[NO]],biasa1[NO],biasa1[SATUAN])</f>
        <v>480 pc</v>
      </c>
    </row>
    <row r="2325" spans="1:14" ht="20.100000000000001" customHeight="1">
      <c r="A2325" s="87">
        <f>IF(biasa1[[#This Row],[JUMLAH]]&gt;0,COUNT(A$3:$A2324)+1,"")</f>
        <v>2297</v>
      </c>
      <c r="B2325" s="88" t="s">
        <v>2274</v>
      </c>
      <c r="C2325" s="87">
        <f>IF(biasa1[[#This Row],[BARU]]="",biasa1[[#This Row],[JUMLAH AWAL]],biasa1[[#This Row],[BARU]])</f>
        <v>1</v>
      </c>
      <c r="D2325" s="87" t="s">
        <v>72</v>
      </c>
      <c r="E2325" s="87">
        <v>1</v>
      </c>
      <c r="F2325" s="87"/>
      <c r="G23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5" s="90"/>
      <c r="I23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5" s="91">
        <f>LOOKUP(ROW(K2325)-ROWS($K$1:$K$3),biasa1[NO])</f>
        <v>2322</v>
      </c>
      <c r="L2325" s="77" t="str">
        <f>LOOKUP(biasa2[[#This Row],[NO]],biasa1[NO],biasa1[NAMA])</f>
        <v>Tas LL D (K)</v>
      </c>
      <c r="M2325" s="91">
        <f>LOOKUP(biasa2[[#This Row],[NO]],biasa1[NO],biasa1[JUMLAH])</f>
        <v>9</v>
      </c>
      <c r="N2325" s="91" t="str">
        <f>LOOKUP(biasa2[[#This Row],[NO]],biasa1[NO],biasa1[SATUAN])</f>
        <v>1200 pc</v>
      </c>
    </row>
    <row r="2326" spans="1:14" ht="20.100000000000001" customHeight="1">
      <c r="A2326" s="87">
        <f>IF(biasa1[[#This Row],[JUMLAH]]&gt;0,COUNT(A$3:$A2325)+1,"")</f>
        <v>2298</v>
      </c>
      <c r="B2326" s="88" t="s">
        <v>2275</v>
      </c>
      <c r="C2326" s="87">
        <f>IF(biasa1[[#This Row],[BARU]]="",biasa1[[#This Row],[JUMLAH AWAL]],biasa1[[#This Row],[BARU]])</f>
        <v>3</v>
      </c>
      <c r="D2326" s="87" t="s">
        <v>2276</v>
      </c>
      <c r="E2326" s="87">
        <v>3</v>
      </c>
      <c r="F2326" s="87"/>
      <c r="G23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6" s="90"/>
      <c r="I23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6" s="91">
        <f>LOOKUP(ROW(K2326)-ROWS($K$1:$K$3),biasa1[NO])</f>
        <v>2323</v>
      </c>
      <c r="L2326" s="77" t="str">
        <f>LOOKUP(biasa2[[#This Row],[NO]],biasa1[NO],biasa1[NAMA])</f>
        <v>Tas lux My 017</v>
      </c>
      <c r="M2326" s="91">
        <f>LOOKUP(biasa2[[#This Row],[NO]],biasa1[NO],biasa1[JUMLAH])</f>
        <v>1</v>
      </c>
      <c r="N2326" s="91">
        <f>LOOKUP(biasa2[[#This Row],[NO]],biasa1[NO],biasa1[SATUAN])</f>
        <v>0</v>
      </c>
    </row>
    <row r="2327" spans="1:14" ht="20.100000000000001" customHeight="1">
      <c r="A2327" s="87">
        <f>IF(biasa1[[#This Row],[JUMLAH]]&gt;0,COUNT(A$3:$A2326)+1,"")</f>
        <v>2299</v>
      </c>
      <c r="B2327" s="88" t="s">
        <v>2277</v>
      </c>
      <c r="C2327" s="87">
        <f>IF(biasa1[[#This Row],[BARU]]="",biasa1[[#This Row],[JUMLAH AWAL]],biasa1[[#This Row],[BARU]])</f>
        <v>2</v>
      </c>
      <c r="D2327" s="87">
        <v>250</v>
      </c>
      <c r="E2327" s="87">
        <v>2</v>
      </c>
      <c r="F2327" s="87"/>
      <c r="G23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7" s="90"/>
      <c r="I23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7" s="91">
        <f>LOOKUP(ROW(K2327)-ROWS($K$1:$K$3),biasa1[NO])</f>
        <v>2324</v>
      </c>
      <c r="L2327" s="77" t="str">
        <f>LOOKUP(biasa2[[#This Row],[NO]],biasa1[NO],biasa1[NAMA])</f>
        <v>Tas lux My 024</v>
      </c>
      <c r="M2327" s="91">
        <f>LOOKUP(biasa2[[#This Row],[NO]],biasa1[NO],biasa1[JUMLAH])</f>
        <v>2</v>
      </c>
      <c r="N2327" s="91" t="str">
        <f>LOOKUP(biasa2[[#This Row],[NO]],biasa1[NO],biasa1[SATUAN])</f>
        <v>120 bh</v>
      </c>
    </row>
    <row r="2328" spans="1:14" ht="20.100000000000001" customHeight="1">
      <c r="A2328" s="87">
        <f>IF(biasa1[[#This Row],[JUMLAH]]&gt;0,COUNT(A$3:$A2327)+1,"")</f>
        <v>2300</v>
      </c>
      <c r="B2328" s="88" t="s">
        <v>2278</v>
      </c>
      <c r="C2328" s="87">
        <f>IF(biasa1[[#This Row],[BARU]]="",biasa1[[#This Row],[JUMLAH AWAL]],biasa1[[#This Row],[BARU]])</f>
        <v>1</v>
      </c>
      <c r="D2328" s="87">
        <v>180</v>
      </c>
      <c r="E2328" s="87">
        <v>1</v>
      </c>
      <c r="F2328" s="87"/>
      <c r="G23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8" s="90"/>
      <c r="I23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8" s="91">
        <f>LOOKUP(ROW(K2328)-ROWS($K$1:$K$3),biasa1[NO])</f>
        <v>2325</v>
      </c>
      <c r="L2328" s="77" t="str">
        <f>LOOKUP(biasa2[[#This Row],[NO]],biasa1[NO],biasa1[NAMA])</f>
        <v>Tas lux My 025</v>
      </c>
      <c r="M2328" s="91">
        <f>LOOKUP(biasa2[[#This Row],[NO]],biasa1[NO],biasa1[JUMLAH])</f>
        <v>6</v>
      </c>
      <c r="N2328" s="91" t="str">
        <f>LOOKUP(biasa2[[#This Row],[NO]],biasa1[NO],biasa1[SATUAN])</f>
        <v>200 bh</v>
      </c>
    </row>
    <row r="2329" spans="1:14" ht="20.100000000000001" customHeight="1">
      <c r="A2329" s="87">
        <f>IF(biasa1[[#This Row],[JUMLAH]]&gt;0,COUNT(A$3:$A2328)+1,"")</f>
        <v>2301</v>
      </c>
      <c r="B2329" s="88" t="s">
        <v>2279</v>
      </c>
      <c r="C2329" s="87">
        <f>IF(biasa1[[#This Row],[BARU]]="",biasa1[[#This Row],[JUMLAH AWAL]],biasa1[[#This Row],[BARU]])</f>
        <v>13</v>
      </c>
      <c r="D2329" s="87" t="s">
        <v>699</v>
      </c>
      <c r="E2329" s="87">
        <v>13</v>
      </c>
      <c r="F2329" s="87"/>
      <c r="G23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9" s="90"/>
      <c r="I23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9" s="91">
        <f>LOOKUP(ROW(K2329)-ROWS($K$1:$K$3),biasa1[NO])</f>
        <v>2326</v>
      </c>
      <c r="L2329" s="77" t="str">
        <f>LOOKUP(biasa2[[#This Row],[NO]],biasa1[NO],biasa1[NAMA])</f>
        <v>Tas Ly 083/ 086 B</v>
      </c>
      <c r="M2329" s="91">
        <f>LOOKUP(biasa2[[#This Row],[NO]],biasa1[NO],biasa1[JUMLAH])</f>
        <v>6</v>
      </c>
      <c r="N2329" s="91">
        <f>LOOKUP(biasa2[[#This Row],[NO]],biasa1[NO],biasa1[SATUAN])</f>
        <v>360</v>
      </c>
    </row>
    <row r="2330" spans="1:14" ht="20.100000000000001" customHeight="1">
      <c r="A2330" s="87">
        <f>IF(biasa1[[#This Row],[JUMLAH]]&gt;0,COUNT(A$3:$A2329)+1,"")</f>
        <v>2302</v>
      </c>
      <c r="B2330" s="88" t="s">
        <v>2280</v>
      </c>
      <c r="C2330" s="87">
        <f>IF(biasa1[[#This Row],[BARU]]="",biasa1[[#This Row],[JUMLAH AWAL]],biasa1[[#This Row],[BARU]])</f>
        <v>2</v>
      </c>
      <c r="D2330" s="87" t="s">
        <v>188</v>
      </c>
      <c r="E2330" s="87">
        <v>2</v>
      </c>
      <c r="F2330" s="87"/>
      <c r="G23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0" s="90"/>
      <c r="I23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0" s="91">
        <f>LOOKUP(ROW(K2330)-ROWS($K$1:$K$3),biasa1[NO])</f>
        <v>2327</v>
      </c>
      <c r="L2330" s="77" t="str">
        <f>LOOKUP(biasa2[[#This Row],[NO]],biasa1[NO],biasa1[NAMA])</f>
        <v>Tas Ly HD 126/ 131B</v>
      </c>
      <c r="M2330" s="91">
        <f>LOOKUP(biasa2[[#This Row],[NO]],biasa1[NO],biasa1[JUMLAH])</f>
        <v>10</v>
      </c>
      <c r="N2330" s="91" t="str">
        <f>LOOKUP(biasa2[[#This Row],[NO]],biasa1[NO],biasa1[SATUAN])</f>
        <v>360 pc</v>
      </c>
    </row>
    <row r="2331" spans="1:14" ht="20.100000000000001" customHeight="1">
      <c r="A2331" s="87">
        <f>IF(biasa1[[#This Row],[JUMLAH]]&gt;0,COUNT(A$3:$A2330)+1,"")</f>
        <v>2303</v>
      </c>
      <c r="B2331" s="88" t="s">
        <v>2281</v>
      </c>
      <c r="C2331" s="87">
        <f>IF(biasa1[[#This Row],[BARU]]="",biasa1[[#This Row],[JUMLAH AWAL]],biasa1[[#This Row],[BARU]])</f>
        <v>5</v>
      </c>
      <c r="D2331" s="87" t="s">
        <v>188</v>
      </c>
      <c r="E2331" s="87">
        <v>5</v>
      </c>
      <c r="F2331" s="87"/>
      <c r="G23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1" s="90"/>
      <c r="I23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1" s="91">
        <f>LOOKUP(ROW(K2331)-ROWS($K$1:$K$3),biasa1[NO])</f>
        <v>2328</v>
      </c>
      <c r="L2331" s="77" t="str">
        <f>LOOKUP(biasa2[[#This Row],[NO]],biasa1[NO],biasa1[NAMA])</f>
        <v>Tas Ly HD 132 B</v>
      </c>
      <c r="M2331" s="91">
        <f>LOOKUP(biasa2[[#This Row],[NO]],biasa1[NO],biasa1[JUMLAH])</f>
        <v>4</v>
      </c>
      <c r="N2331" s="91">
        <f>LOOKUP(biasa2[[#This Row],[NO]],biasa1[NO],biasa1[SATUAN])</f>
        <v>360</v>
      </c>
    </row>
    <row r="2332" spans="1:14" ht="20.100000000000001" customHeight="1">
      <c r="A2332" s="87">
        <f>IF(biasa1[[#This Row],[JUMLAH]]&gt;0,COUNT(A$3:$A2331)+1,"")</f>
        <v>2304</v>
      </c>
      <c r="B2332" s="88" t="s">
        <v>2282</v>
      </c>
      <c r="C2332" s="87">
        <f>IF(biasa1[[#This Row],[BARU]]="",biasa1[[#This Row],[JUMLAH AWAL]],biasa1[[#This Row],[BARU]])</f>
        <v>3</v>
      </c>
      <c r="D2332" s="87" t="s">
        <v>188</v>
      </c>
      <c r="E2332" s="87">
        <v>3</v>
      </c>
      <c r="F2332" s="87"/>
      <c r="G23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2" s="90"/>
      <c r="I23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2" s="91">
        <f>LOOKUP(ROW(K2332)-ROWS($K$1:$K$3),biasa1[NO])</f>
        <v>2329</v>
      </c>
      <c r="L2332" s="77" t="str">
        <f>LOOKUP(biasa2[[#This Row],[NO]],biasa1[NO],biasa1[NAMA])</f>
        <v>Tas Ly HD 148 B</v>
      </c>
      <c r="M2332" s="91">
        <f>LOOKUP(biasa2[[#This Row],[NO]],biasa1[NO],biasa1[JUMLAH])</f>
        <v>12</v>
      </c>
      <c r="N2332" s="91">
        <f>LOOKUP(biasa2[[#This Row],[NO]],biasa1[NO],biasa1[SATUAN])</f>
        <v>360</v>
      </c>
    </row>
    <row r="2333" spans="1:14" ht="20.100000000000001" customHeight="1">
      <c r="A2333" s="87" t="str">
        <f>IF(biasa1[[#This Row],[JUMLAH]]&gt;0,COUNT(A$3:$A2332)+1,"")</f>
        <v/>
      </c>
      <c r="B2333" s="93" t="s">
        <v>2810</v>
      </c>
      <c r="C2333" s="94">
        <f>IF(biasa1[[#This Row],[BARU]]="",biasa1[[#This Row],[JUMLAH AWAL]],biasa1[[#This Row],[BARU]])</f>
        <v>0</v>
      </c>
      <c r="D2333" s="94" t="s">
        <v>172</v>
      </c>
      <c r="E2333" s="94">
        <v>0</v>
      </c>
      <c r="F2333" s="87"/>
      <c r="G23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3" s="90"/>
      <c r="I23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3" s="91">
        <f>LOOKUP(ROW(K2333)-ROWS($K$1:$K$3),biasa1[NO])</f>
        <v>2330</v>
      </c>
      <c r="L2333" s="77" t="str">
        <f>LOOKUP(biasa2[[#This Row],[NO]],biasa1[NO],biasa1[NAMA])</f>
        <v>Tas Ly HD 149 B</v>
      </c>
      <c r="M2333" s="91">
        <f>LOOKUP(biasa2[[#This Row],[NO]],biasa1[NO],biasa1[JUMLAH])</f>
        <v>17</v>
      </c>
      <c r="N2333" s="91">
        <f>LOOKUP(biasa2[[#This Row],[NO]],biasa1[NO],biasa1[SATUAN])</f>
        <v>360</v>
      </c>
    </row>
    <row r="2334" spans="1:14" ht="20.100000000000001" customHeight="1">
      <c r="A2334" s="87">
        <f>IF(biasa1[[#This Row],[JUMLAH]]&gt;0,COUNT(A$3:$A2333)+1,"")</f>
        <v>2305</v>
      </c>
      <c r="B2334" s="93" t="s">
        <v>2811</v>
      </c>
      <c r="C2334" s="94">
        <f>IF(biasa1[[#This Row],[BARU]]="",biasa1[[#This Row],[JUMLAH AWAL]],biasa1[[#This Row],[BARU]])</f>
        <v>1</v>
      </c>
      <c r="D2334" s="94" t="s">
        <v>1</v>
      </c>
      <c r="E2334" s="94">
        <v>1</v>
      </c>
      <c r="F2334" s="87"/>
      <c r="G23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4" s="90"/>
      <c r="I23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4" s="91">
        <f>LOOKUP(ROW(K2334)-ROWS($K$1:$K$3),biasa1[NO])</f>
        <v>2331</v>
      </c>
      <c r="L2334" s="77" t="str">
        <f>LOOKUP(biasa2[[#This Row],[NO]],biasa1[NO],biasa1[NAMA])</f>
        <v>Tas Ly HD 150 B</v>
      </c>
      <c r="M2334" s="91">
        <f>LOOKUP(biasa2[[#This Row],[NO]],biasa1[NO],biasa1[JUMLAH])</f>
        <v>10</v>
      </c>
      <c r="N2334" s="91">
        <f>LOOKUP(biasa2[[#This Row],[NO]],biasa1[NO],biasa1[SATUAN])</f>
        <v>360</v>
      </c>
    </row>
    <row r="2335" spans="1:14" ht="20.100000000000001" customHeight="1">
      <c r="A2335" s="87">
        <f>IF(biasa1[[#This Row],[JUMLAH]]&gt;0,COUNT(A$3:$A2334)+1,"")</f>
        <v>2306</v>
      </c>
      <c r="B2335" s="88" t="s">
        <v>2283</v>
      </c>
      <c r="C2335" s="87">
        <f>IF(biasa1[[#This Row],[BARU]]="",biasa1[[#This Row],[JUMLAH AWAL]],biasa1[[#This Row],[BARU]])</f>
        <v>1</v>
      </c>
      <c r="D2335" s="87" t="s">
        <v>1</v>
      </c>
      <c r="E2335" s="87">
        <v>1</v>
      </c>
      <c r="F2335" s="87"/>
      <c r="G23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5" s="90"/>
      <c r="I23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5" s="91">
        <f>LOOKUP(ROW(K2335)-ROWS($K$1:$K$3),biasa1[NO])</f>
        <v>2332</v>
      </c>
      <c r="L2335" s="77" t="str">
        <f>LOOKUP(biasa2[[#This Row],[NO]],biasa1[NO],biasa1[NAMA])</f>
        <v>Tas Ly HD 151 B</v>
      </c>
      <c r="M2335" s="91">
        <f>LOOKUP(biasa2[[#This Row],[NO]],biasa1[NO],biasa1[JUMLAH])</f>
        <v>1</v>
      </c>
      <c r="N2335" s="91">
        <f>LOOKUP(biasa2[[#This Row],[NO]],biasa1[NO],biasa1[SATUAN])</f>
        <v>360</v>
      </c>
    </row>
    <row r="2336" spans="1:14" ht="20.100000000000001" customHeight="1">
      <c r="A2336" s="87">
        <f>IF(biasa1[[#This Row],[JUMLAH]]&gt;0,COUNT(A$3:$A2335)+1,"")</f>
        <v>2307</v>
      </c>
      <c r="B2336" s="88" t="s">
        <v>2284</v>
      </c>
      <c r="C2336" s="87">
        <f>IF(biasa1[[#This Row],[BARU]]="",biasa1[[#This Row],[JUMLAH AWAL]],biasa1[[#This Row],[BARU]])</f>
        <v>7</v>
      </c>
      <c r="D2336" s="87" t="s">
        <v>93</v>
      </c>
      <c r="E2336" s="87">
        <v>7</v>
      </c>
      <c r="F2336" s="87"/>
      <c r="G23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6" s="90"/>
      <c r="I23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6" s="91">
        <f>LOOKUP(ROW(K2336)-ROWS($K$1:$K$3),biasa1[NO])</f>
        <v>2333</v>
      </c>
      <c r="L2336" s="77" t="str">
        <f>LOOKUP(biasa2[[#This Row],[NO]],biasa1[NO],biasa1[NAMA])</f>
        <v>Tas Ly SD 211B</v>
      </c>
      <c r="M2336" s="91">
        <f>LOOKUP(biasa2[[#This Row],[NO]],biasa1[NO],biasa1[JUMLAH])</f>
        <v>2</v>
      </c>
      <c r="N2336" s="91">
        <f>LOOKUP(biasa2[[#This Row],[NO]],biasa1[NO],biasa1[SATUAN])</f>
        <v>360</v>
      </c>
    </row>
    <row r="2337" spans="1:14" ht="20.100000000000001" customHeight="1">
      <c r="A2337" s="87">
        <f>IF(biasa1[[#This Row],[JUMLAH]]&gt;0,COUNT(A$3:$A2336)+1,"")</f>
        <v>2308</v>
      </c>
      <c r="B2337" s="88" t="s">
        <v>2285</v>
      </c>
      <c r="C2337" s="87">
        <f>IF(biasa1[[#This Row],[BARU]]="",biasa1[[#This Row],[JUMLAH AWAL]],biasa1[[#This Row],[BARU]])</f>
        <v>15</v>
      </c>
      <c r="D2337" s="87" t="s">
        <v>1</v>
      </c>
      <c r="E2337" s="87">
        <v>15</v>
      </c>
      <c r="F2337" s="87"/>
      <c r="G23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7" s="90"/>
      <c r="I23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7" s="91">
        <f>LOOKUP(ROW(K2337)-ROWS($K$1:$K$3),biasa1[NO])</f>
        <v>2334</v>
      </c>
      <c r="L2337" s="77" t="str">
        <f>LOOKUP(biasa2[[#This Row],[NO]],biasa1[NO],biasa1[NAMA])</f>
        <v>Tas Ly SD 211L XL</v>
      </c>
      <c r="M2337" s="91">
        <f>LOOKUP(biasa2[[#This Row],[NO]],biasa1[NO],biasa1[JUMLAH])</f>
        <v>1</v>
      </c>
      <c r="N2337" s="91">
        <f>LOOKUP(biasa2[[#This Row],[NO]],biasa1[NO],biasa1[SATUAN])</f>
        <v>240</v>
      </c>
    </row>
    <row r="2338" spans="1:14" ht="20.100000000000001" customHeight="1">
      <c r="A2338" s="87">
        <f>IF(biasa1[[#This Row],[JUMLAH]]&gt;0,COUNT(A$3:$A2337)+1,"")</f>
        <v>2309</v>
      </c>
      <c r="B2338" s="88" t="s">
        <v>2286</v>
      </c>
      <c r="C2338" s="87">
        <f>IF(biasa1[[#This Row],[BARU]]="",biasa1[[#This Row],[JUMLAH AWAL]],biasa1[[#This Row],[BARU]])</f>
        <v>2</v>
      </c>
      <c r="D2338" s="87" t="s">
        <v>27</v>
      </c>
      <c r="E2338" s="87">
        <v>2</v>
      </c>
      <c r="F2338" s="87"/>
      <c r="G23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8" s="90"/>
      <c r="I23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8" s="91">
        <f>LOOKUP(ROW(K2338)-ROWS($K$1:$K$3),biasa1[NO])</f>
        <v>2335</v>
      </c>
      <c r="L2338" s="77" t="str">
        <f>LOOKUP(biasa2[[#This Row],[NO]],biasa1[NO],biasa1[NAMA])</f>
        <v>Tas LySD 154 K</v>
      </c>
      <c r="M2338" s="91">
        <f>LOOKUP(biasa2[[#This Row],[NO]],biasa1[NO],biasa1[JUMLAH])</f>
        <v>9</v>
      </c>
      <c r="N2338" s="91">
        <f>LOOKUP(biasa2[[#This Row],[NO]],biasa1[NO],biasa1[SATUAN])</f>
        <v>480</v>
      </c>
    </row>
    <row r="2339" spans="1:14" ht="20.100000000000001" customHeight="1">
      <c r="A2339" s="87">
        <f>IF(biasa1[[#This Row],[JUMLAH]]&gt;0,COUNT(A$3:$A2338)+1,"")</f>
        <v>2310</v>
      </c>
      <c r="B2339" s="88" t="s">
        <v>2287</v>
      </c>
      <c r="C2339" s="87">
        <f>IF(biasa1[[#This Row],[BARU]]="",biasa1[[#This Row],[JUMLAH AWAL]],biasa1[[#This Row],[BARU]])</f>
        <v>1</v>
      </c>
      <c r="D2339" s="87" t="s">
        <v>72</v>
      </c>
      <c r="E2339" s="87">
        <v>1</v>
      </c>
      <c r="F2339" s="87"/>
      <c r="G23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9" s="90"/>
      <c r="I23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9" s="91">
        <f>LOOKUP(ROW(K2339)-ROWS($K$1:$K$3),biasa1[NO])</f>
        <v>2336</v>
      </c>
      <c r="L2339" s="77" t="str">
        <f>LOOKUP(biasa2[[#This Row],[NO]],biasa1[NO],biasa1[NAMA])</f>
        <v>Tas LySD 229 K</v>
      </c>
      <c r="M2339" s="91">
        <f>LOOKUP(biasa2[[#This Row],[NO]],biasa1[NO],biasa1[JUMLAH])</f>
        <v>38</v>
      </c>
      <c r="N2339" s="91" t="str">
        <f>LOOKUP(biasa2[[#This Row],[NO]],biasa1[NO],biasa1[SATUAN])</f>
        <v>480 pc</v>
      </c>
    </row>
    <row r="2340" spans="1:14" ht="20.100000000000001" customHeight="1">
      <c r="A2340" s="87">
        <f>IF(biasa1[[#This Row],[JUMLAH]]&gt;0,COUNT(A$3:$A2339)+1,"")</f>
        <v>2311</v>
      </c>
      <c r="B2340" s="88" t="s">
        <v>2288</v>
      </c>
      <c r="C2340" s="87">
        <f>IF(biasa1[[#This Row],[BARU]]="",biasa1[[#This Row],[JUMLAH AWAL]],biasa1[[#This Row],[BARU]])</f>
        <v>1</v>
      </c>
      <c r="D2340" s="87" t="s">
        <v>1</v>
      </c>
      <c r="E2340" s="87">
        <v>1</v>
      </c>
      <c r="F2340" s="87"/>
      <c r="G23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0" s="90"/>
      <c r="I23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0" s="91">
        <f>LOOKUP(ROW(K2340)-ROWS($K$1:$K$3),biasa1[NO])</f>
        <v>2337</v>
      </c>
      <c r="L2340" s="77" t="str">
        <f>LOOKUP(biasa2[[#This Row],[NO]],biasa1[NO],biasa1[NAMA])</f>
        <v>Tas LySD 241 K</v>
      </c>
      <c r="M2340" s="91">
        <f>LOOKUP(biasa2[[#This Row],[NO]],biasa1[NO],biasa1[JUMLAH])</f>
        <v>3</v>
      </c>
      <c r="N2340" s="91" t="str">
        <f>LOOKUP(biasa2[[#This Row],[NO]],biasa1[NO],biasa1[SATUAN])</f>
        <v>480 pc</v>
      </c>
    </row>
    <row r="2341" spans="1:14" ht="20.100000000000001" customHeight="1">
      <c r="A2341" s="87">
        <f>IF(biasa1[[#This Row],[JUMLAH]]&gt;0,COUNT(A$3:$A2340)+1,"")</f>
        <v>2312</v>
      </c>
      <c r="B2341" s="88" t="s">
        <v>2289</v>
      </c>
      <c r="C2341" s="87">
        <f>IF(biasa1[[#This Row],[BARU]]="",biasa1[[#This Row],[JUMLAH AWAL]],biasa1[[#This Row],[BARU]])</f>
        <v>1</v>
      </c>
      <c r="D2341" s="87" t="s">
        <v>72</v>
      </c>
      <c r="E2341" s="87">
        <v>1</v>
      </c>
      <c r="F2341" s="87"/>
      <c r="G23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1" s="90"/>
      <c r="I23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1" s="91">
        <f>LOOKUP(ROW(K2341)-ROWS($K$1:$K$3),biasa1[NO])</f>
        <v>2338</v>
      </c>
      <c r="L2341" s="77" t="str">
        <f>LOOKUP(biasa2[[#This Row],[NO]],biasa1[NO],biasa1[NAMA])</f>
        <v>Tas LySD 572 K</v>
      </c>
      <c r="M2341" s="91">
        <f>LOOKUP(biasa2[[#This Row],[NO]],biasa1[NO],biasa1[JUMLAH])</f>
        <v>5</v>
      </c>
      <c r="N2341" s="91">
        <f>LOOKUP(biasa2[[#This Row],[NO]],biasa1[NO],biasa1[SATUAN])</f>
        <v>480</v>
      </c>
    </row>
    <row r="2342" spans="1:14" ht="20.100000000000001" customHeight="1">
      <c r="A2342" s="87">
        <f>IF(biasa1[[#This Row],[JUMLAH]]&gt;0,COUNT(A$3:$A2341)+1,"")</f>
        <v>2313</v>
      </c>
      <c r="B2342" s="88" t="s">
        <v>2290</v>
      </c>
      <c r="C2342" s="87">
        <f>IF(biasa1[[#This Row],[BARU]]="",biasa1[[#This Row],[JUMLAH AWAL]],biasa1[[#This Row],[BARU]])</f>
        <v>3</v>
      </c>
      <c r="D2342" s="87">
        <v>360</v>
      </c>
      <c r="E2342" s="87">
        <v>3</v>
      </c>
      <c r="F2342" s="87"/>
      <c r="G23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2" s="90"/>
      <c r="I23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2" s="91">
        <f>LOOKUP(ROW(K2342)-ROWS($K$1:$K$3),biasa1[NO])</f>
        <v>2339</v>
      </c>
      <c r="L2342" s="77" t="str">
        <f>LOOKUP(biasa2[[#This Row],[NO]],biasa1[NO],biasa1[NAMA])</f>
        <v>Tas Mika besar Tenteng tangan R 013</v>
      </c>
      <c r="M2342" s="91">
        <f>LOOKUP(biasa2[[#This Row],[NO]],biasa1[NO],biasa1[JUMLAH])</f>
        <v>2</v>
      </c>
      <c r="N2342" s="91" t="str">
        <f>LOOKUP(biasa2[[#This Row],[NO]],biasa1[NO],biasa1[SATUAN])</f>
        <v>30 ls</v>
      </c>
    </row>
    <row r="2343" spans="1:14" ht="20.100000000000001" customHeight="1">
      <c r="A2343" s="87">
        <f>IF(biasa1[[#This Row],[JUMLAH]]&gt;0,COUNT(A$3:$A2342)+1,"")</f>
        <v>2314</v>
      </c>
      <c r="B2343" s="88" t="s">
        <v>2291</v>
      </c>
      <c r="C2343" s="87">
        <f>IF(biasa1[[#This Row],[BARU]]="",biasa1[[#This Row],[JUMLAH AWAL]],biasa1[[#This Row],[BARU]])</f>
        <v>1</v>
      </c>
      <c r="D2343" s="87" t="s">
        <v>1</v>
      </c>
      <c r="E2343" s="87">
        <v>1</v>
      </c>
      <c r="F2343" s="87"/>
      <c r="G23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3" s="90"/>
      <c r="I23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3" s="91">
        <f>LOOKUP(ROW(K2343)-ROWS($K$1:$K$3),biasa1[NO])</f>
        <v>2340</v>
      </c>
      <c r="L2343" s="77" t="str">
        <f>LOOKUP(biasa2[[#This Row],[NO]],biasa1[NO],biasa1[NAMA])</f>
        <v>Tas Mika PP ME 812 kecil</v>
      </c>
      <c r="M2343" s="91">
        <f>LOOKUP(biasa2[[#This Row],[NO]],biasa1[NO],biasa1[JUMLAH])</f>
        <v>3</v>
      </c>
      <c r="N2343" s="91" t="str">
        <f>LOOKUP(biasa2[[#This Row],[NO]],biasa1[NO],biasa1[SATUAN])</f>
        <v>15 ls</v>
      </c>
    </row>
    <row r="2344" spans="1:14" ht="20.100000000000001" customHeight="1">
      <c r="A2344" s="87">
        <f>IF(biasa1[[#This Row],[JUMLAH]]&gt;0,COUNT(A$3:$A2343)+1,"")</f>
        <v>2315</v>
      </c>
      <c r="B2344" s="88" t="s">
        <v>2292</v>
      </c>
      <c r="C2344" s="87">
        <f>IF(biasa1[[#This Row],[BARU]]="",biasa1[[#This Row],[JUMLAH AWAL]],biasa1[[#This Row],[BARU]])</f>
        <v>2</v>
      </c>
      <c r="D2344" s="87"/>
      <c r="E2344" s="87">
        <v>2</v>
      </c>
      <c r="F2344" s="87"/>
      <c r="G23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4" s="90"/>
      <c r="I23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4" s="91">
        <f>LOOKUP(ROW(K2344)-ROWS($K$1:$K$3),biasa1[NO])</f>
        <v>2341</v>
      </c>
      <c r="L2344" s="77" t="str">
        <f>LOOKUP(biasa2[[#This Row],[NO]],biasa1[NO],biasa1[NAMA])</f>
        <v>Tas Mika PP TM 911</v>
      </c>
      <c r="M2344" s="91">
        <f>LOOKUP(biasa2[[#This Row],[NO]],biasa1[NO],biasa1[JUMLAH])</f>
        <v>3</v>
      </c>
      <c r="N2344" s="91" t="str">
        <f>LOOKUP(biasa2[[#This Row],[NO]],biasa1[NO],biasa1[SATUAN])</f>
        <v>120 pc</v>
      </c>
    </row>
    <row r="2345" spans="1:14" ht="20.100000000000001" customHeight="1">
      <c r="A2345" s="87">
        <f>IF(biasa1[[#This Row],[JUMLAH]]&gt;0,COUNT(A$3:$A2344)+1,"")</f>
        <v>2316</v>
      </c>
      <c r="B2345" s="88" t="s">
        <v>2293</v>
      </c>
      <c r="C2345" s="87">
        <f>IF(biasa1[[#This Row],[BARU]]="",biasa1[[#This Row],[JUMLAH AWAL]],biasa1[[#This Row],[BARU]])</f>
        <v>4</v>
      </c>
      <c r="D2345" s="87" t="s">
        <v>97</v>
      </c>
      <c r="E2345" s="87">
        <v>4</v>
      </c>
      <c r="F2345" s="87"/>
      <c r="G23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5" s="90"/>
      <c r="I23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5" s="91">
        <f>LOOKUP(ROW(K2345)-ROWS($K$1:$K$3),biasa1[NO])</f>
        <v>2342</v>
      </c>
      <c r="L2345" s="77" t="str">
        <f>LOOKUP(biasa2[[#This Row],[NO]],biasa1[NO],biasa1[NAMA])</f>
        <v>Tas Mika+Tali CL MM</v>
      </c>
      <c r="M2345" s="91">
        <f>LOOKUP(biasa2[[#This Row],[NO]],biasa1[NO],biasa1[JUMLAH])</f>
        <v>14</v>
      </c>
      <c r="N2345" s="91" t="str">
        <f>LOOKUP(biasa2[[#This Row],[NO]],biasa1[NO],biasa1[SATUAN])</f>
        <v>848 pc</v>
      </c>
    </row>
    <row r="2346" spans="1:14" ht="20.100000000000001" customHeight="1">
      <c r="A2346" s="87">
        <f>IF(biasa1[[#This Row],[JUMLAH]]&gt;0,COUNT(A$3:$A2345)+1,"")</f>
        <v>2317</v>
      </c>
      <c r="B2346" s="88" t="s">
        <v>2294</v>
      </c>
      <c r="C2346" s="87">
        <f>IF(biasa1[[#This Row],[BARU]]="",biasa1[[#This Row],[JUMLAH AWAL]],biasa1[[#This Row],[BARU]])</f>
        <v>21</v>
      </c>
      <c r="D2346" s="87" t="s">
        <v>97</v>
      </c>
      <c r="E2346" s="87">
        <v>21</v>
      </c>
      <c r="F2346" s="87"/>
      <c r="G23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6" s="90"/>
      <c r="I23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6" s="91">
        <f>LOOKUP(ROW(K2346)-ROWS($K$1:$K$3),biasa1[NO])</f>
        <v>2343</v>
      </c>
      <c r="L2346" s="77" t="str">
        <f>LOOKUP(biasa2[[#This Row],[NO]],biasa1[NO],biasa1[NAMA])</f>
        <v>Tas Nariko 4A</v>
      </c>
      <c r="M2346" s="91">
        <f>LOOKUP(biasa2[[#This Row],[NO]],biasa1[NO],biasa1[JUMLAH])</f>
        <v>28</v>
      </c>
      <c r="N2346" s="91" t="str">
        <f>LOOKUP(biasa2[[#This Row],[NO]],biasa1[NO],biasa1[SATUAN])</f>
        <v>50 ls</v>
      </c>
    </row>
    <row r="2347" spans="1:14" ht="20.100000000000001" customHeight="1">
      <c r="A2347" s="87">
        <f>IF(biasa1[[#This Row],[JUMLAH]]&gt;0,COUNT(A$3:$A2346)+1,"")</f>
        <v>2318</v>
      </c>
      <c r="B2347" s="88" t="s">
        <v>2295</v>
      </c>
      <c r="C2347" s="87">
        <f>IF(biasa1[[#This Row],[BARU]]="",biasa1[[#This Row],[JUMLAH AWAL]],biasa1[[#This Row],[BARU]])</f>
        <v>8</v>
      </c>
      <c r="D2347" s="87" t="s">
        <v>97</v>
      </c>
      <c r="E2347" s="87">
        <v>8</v>
      </c>
      <c r="F2347" s="87"/>
      <c r="G23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7" s="90"/>
      <c r="I23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7" s="91">
        <f>LOOKUP(ROW(K2347)-ROWS($K$1:$K$3),biasa1[NO])</f>
        <v>2344</v>
      </c>
      <c r="L2347" s="77" t="str">
        <f>LOOKUP(biasa2[[#This Row],[NO]],biasa1[NO],biasa1[NAMA])</f>
        <v>Tas Plastik B C1</v>
      </c>
      <c r="M2347" s="91">
        <f>LOOKUP(biasa2[[#This Row],[NO]],biasa1[NO],biasa1[JUMLAH])</f>
        <v>4</v>
      </c>
      <c r="N2347" s="91" t="str">
        <f>LOOKUP(biasa2[[#This Row],[NO]],biasa1[NO],biasa1[SATUAN])</f>
        <v>120 pc</v>
      </c>
    </row>
    <row r="2348" spans="1:14" ht="20.100000000000001" customHeight="1">
      <c r="A2348" s="87">
        <f>IF(biasa1[[#This Row],[JUMLAH]]&gt;0,COUNT(A$3:$A2347)+1,"")</f>
        <v>2319</v>
      </c>
      <c r="B2348" s="88" t="s">
        <v>2296</v>
      </c>
      <c r="C2348" s="87">
        <f>IF(biasa1[[#This Row],[BARU]]="",biasa1[[#This Row],[JUMLAH AWAL]],biasa1[[#This Row],[BARU]])</f>
        <v>2</v>
      </c>
      <c r="D2348" s="87" t="s">
        <v>83</v>
      </c>
      <c r="E2348" s="87">
        <v>2</v>
      </c>
      <c r="F2348" s="87"/>
      <c r="G23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8" s="90"/>
      <c r="I23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8" s="91">
        <f>LOOKUP(ROW(K2348)-ROWS($K$1:$K$3),biasa1[NO])</f>
        <v>2345</v>
      </c>
      <c r="L2348" s="77" t="str">
        <f>LOOKUP(biasa2[[#This Row],[NO]],biasa1[NO],biasa1[NAMA])</f>
        <v>Tas Plastik B C1</v>
      </c>
      <c r="M2348" s="91">
        <f>LOOKUP(biasa2[[#This Row],[NO]],biasa1[NO],biasa1[JUMLAH])</f>
        <v>1</v>
      </c>
      <c r="N2348" s="91" t="str">
        <f>LOOKUP(biasa2[[#This Row],[NO]],biasa1[NO],biasa1[SATUAN])</f>
        <v>130 pc</v>
      </c>
    </row>
    <row r="2349" spans="1:14" ht="20.100000000000001" customHeight="1">
      <c r="A2349" s="87">
        <f>IF(biasa1[[#This Row],[JUMLAH]]&gt;0,COUNT(A$3:$A2348)+1,"")</f>
        <v>2320</v>
      </c>
      <c r="B2349" s="88" t="s">
        <v>2297</v>
      </c>
      <c r="C2349" s="87">
        <f>IF(biasa1[[#This Row],[BARU]]="",biasa1[[#This Row],[JUMLAH AWAL]],biasa1[[#This Row],[BARU]])</f>
        <v>1</v>
      </c>
      <c r="D2349" s="87" t="s">
        <v>83</v>
      </c>
      <c r="E2349" s="87">
        <v>1</v>
      </c>
      <c r="F2349" s="87"/>
      <c r="G23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9" s="90"/>
      <c r="I23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9" s="91">
        <f>LOOKUP(ROW(K2349)-ROWS($K$1:$K$3),biasa1[NO])</f>
        <v>2346</v>
      </c>
      <c r="L2349" s="77" t="str">
        <f>LOOKUP(biasa2[[#This Row],[NO]],biasa1[NO],biasa1[NAMA])</f>
        <v>Tas plastik Besar C1</v>
      </c>
      <c r="M2349" s="91">
        <f>LOOKUP(biasa2[[#This Row],[NO]],biasa1[NO],biasa1[JUMLAH])</f>
        <v>1</v>
      </c>
      <c r="N2349" s="91">
        <f>LOOKUP(biasa2[[#This Row],[NO]],biasa1[NO],biasa1[SATUAN])</f>
        <v>100</v>
      </c>
    </row>
    <row r="2350" spans="1:14" ht="20.100000000000001" customHeight="1">
      <c r="A2350" s="87">
        <f>IF(biasa1[[#This Row],[JUMLAH]]&gt;0,COUNT(A$3:$A2349)+1,"")</f>
        <v>2321</v>
      </c>
      <c r="B2350" s="88" t="s">
        <v>2298</v>
      </c>
      <c r="C2350" s="87">
        <f>IF(biasa1[[#This Row],[BARU]]="",biasa1[[#This Row],[JUMLAH AWAL]],biasa1[[#This Row],[BARU]])</f>
        <v>3</v>
      </c>
      <c r="D2350" s="87" t="s">
        <v>230</v>
      </c>
      <c r="E2350" s="87">
        <v>3</v>
      </c>
      <c r="F2350" s="87"/>
      <c r="G23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0" s="90"/>
      <c r="I23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0" s="91">
        <f>LOOKUP(ROW(K2350)-ROWS($K$1:$K$3),biasa1[NO])</f>
        <v>2347</v>
      </c>
      <c r="L2350" s="77" t="str">
        <f>LOOKUP(biasa2[[#This Row],[NO]],biasa1[NO],biasa1[NAMA])</f>
        <v>Tas plastik Besar C1</v>
      </c>
      <c r="M2350" s="91">
        <f>LOOKUP(biasa2[[#This Row],[NO]],biasa1[NO],biasa1[JUMLAH])</f>
        <v>1</v>
      </c>
      <c r="N2350" s="91">
        <f>LOOKUP(biasa2[[#This Row],[NO]],biasa1[NO],biasa1[SATUAN])</f>
        <v>110</v>
      </c>
    </row>
    <row r="2351" spans="1:14" ht="20.100000000000001" customHeight="1">
      <c r="A2351" s="87">
        <f>IF(biasa1[[#This Row],[JUMLAH]]&gt;0,COUNT(A$3:$A2350)+1,"")</f>
        <v>2322</v>
      </c>
      <c r="B2351" s="88" t="s">
        <v>2299</v>
      </c>
      <c r="C2351" s="87">
        <f>IF(biasa1[[#This Row],[BARU]]="",biasa1[[#This Row],[JUMLAH AWAL]],biasa1[[#This Row],[BARU]])</f>
        <v>9</v>
      </c>
      <c r="D2351" s="87" t="s">
        <v>29</v>
      </c>
      <c r="E2351" s="87">
        <v>9</v>
      </c>
      <c r="F2351" s="87"/>
      <c r="G23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1" s="90"/>
      <c r="I23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1" s="91">
        <f>LOOKUP(ROW(K2351)-ROWS($K$1:$K$3),biasa1[NO])</f>
        <v>2348</v>
      </c>
      <c r="L2351" s="77" t="str">
        <f>LOOKUP(biasa2[[#This Row],[NO]],biasa1[NO],biasa1[NAMA])</f>
        <v>Tas plastik Besar C1</v>
      </c>
      <c r="M2351" s="91">
        <f>LOOKUP(biasa2[[#This Row],[NO]],biasa1[NO],biasa1[JUMLAH])</f>
        <v>1</v>
      </c>
      <c r="N2351" s="91">
        <f>LOOKUP(biasa2[[#This Row],[NO]],biasa1[NO],biasa1[SATUAN])</f>
        <v>115</v>
      </c>
    </row>
    <row r="2352" spans="1:14" ht="20.100000000000001" customHeight="1">
      <c r="A2352" s="87">
        <f>IF(biasa1[[#This Row],[JUMLAH]]&gt;0,COUNT(A$3:$A2351)+1,"")</f>
        <v>2323</v>
      </c>
      <c r="B2352" s="88" t="s">
        <v>2300</v>
      </c>
      <c r="C2352" s="87">
        <f>IF(biasa1[[#This Row],[BARU]]="",biasa1[[#This Row],[JUMLAH AWAL]],biasa1[[#This Row],[BARU]])</f>
        <v>1</v>
      </c>
      <c r="D2352" s="87"/>
      <c r="E2352" s="87">
        <v>1</v>
      </c>
      <c r="F2352" s="87"/>
      <c r="G23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2" s="90"/>
      <c r="I23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2" s="91">
        <f>LOOKUP(ROW(K2352)-ROWS($K$1:$K$3),biasa1[NO])</f>
        <v>2349</v>
      </c>
      <c r="L2352" s="77" t="str">
        <f>LOOKUP(biasa2[[#This Row],[NO]],biasa1[NO],biasa1[NAMA])</f>
        <v>Tas plastik Besar C1</v>
      </c>
      <c r="M2352" s="91">
        <f>LOOKUP(biasa2[[#This Row],[NO]],biasa1[NO],biasa1[JUMLAH])</f>
        <v>1</v>
      </c>
      <c r="N2352" s="91">
        <f>LOOKUP(biasa2[[#This Row],[NO]],biasa1[NO],biasa1[SATUAN])</f>
        <v>170</v>
      </c>
    </row>
    <row r="2353" spans="1:14" ht="20.100000000000001" customHeight="1">
      <c r="A2353" s="87">
        <f>IF(biasa1[[#This Row],[JUMLAH]]&gt;0,COUNT(A$3:$A2352)+1,"")</f>
        <v>2324</v>
      </c>
      <c r="B2353" s="88" t="s">
        <v>2301</v>
      </c>
      <c r="C2353" s="87">
        <f>IF(biasa1[[#This Row],[BARU]]="",biasa1[[#This Row],[JUMLAH AWAL]],biasa1[[#This Row],[BARU]])</f>
        <v>2</v>
      </c>
      <c r="D2353" s="87" t="s">
        <v>722</v>
      </c>
      <c r="E2353" s="87">
        <v>2</v>
      </c>
      <c r="F2353" s="87"/>
      <c r="G23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3" s="90"/>
      <c r="I23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3" s="91">
        <f>LOOKUP(ROW(K2353)-ROWS($K$1:$K$3),biasa1[NO])</f>
        <v>2350</v>
      </c>
      <c r="L2353" s="77" t="str">
        <f>LOOKUP(biasa2[[#This Row],[NO]],biasa1[NO],biasa1[NAMA])</f>
        <v>Tas plastik Besar C1</v>
      </c>
      <c r="M2353" s="91">
        <f>LOOKUP(biasa2[[#This Row],[NO]],biasa1[NO],biasa1[JUMLAH])</f>
        <v>6</v>
      </c>
      <c r="N2353" s="91" t="str">
        <f>LOOKUP(biasa2[[#This Row],[NO]],biasa1[NO],biasa1[SATUAN])</f>
        <v>150 pc</v>
      </c>
    </row>
    <row r="2354" spans="1:14" ht="20.100000000000001" customHeight="1">
      <c r="A2354" s="87">
        <f>IF(biasa1[[#This Row],[JUMLAH]]&gt;0,COUNT(A$3:$A2353)+1,"")</f>
        <v>2325</v>
      </c>
      <c r="B2354" s="88" t="s">
        <v>2302</v>
      </c>
      <c r="C2354" s="87">
        <f>IF(biasa1[[#This Row],[BARU]]="",biasa1[[#This Row],[JUMLAH AWAL]],biasa1[[#This Row],[BARU]])</f>
        <v>6</v>
      </c>
      <c r="D2354" s="87" t="s">
        <v>2303</v>
      </c>
      <c r="E2354" s="87">
        <v>6</v>
      </c>
      <c r="F2354" s="87"/>
      <c r="G23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4" s="90"/>
      <c r="I23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4" s="91">
        <f>LOOKUP(ROW(K2354)-ROWS($K$1:$K$3),biasa1[NO])</f>
        <v>2351</v>
      </c>
      <c r="L2354" s="77" t="str">
        <f>LOOKUP(biasa2[[#This Row],[NO]],biasa1[NO],biasa1[NAMA])</f>
        <v>Tas plastik Besar C1</v>
      </c>
      <c r="M2354" s="91">
        <f>LOOKUP(biasa2[[#This Row],[NO]],biasa1[NO],biasa1[JUMLAH])</f>
        <v>1</v>
      </c>
      <c r="N2354" s="91" t="str">
        <f>LOOKUP(biasa2[[#This Row],[NO]],biasa1[NO],biasa1[SATUAN])</f>
        <v>83 pc</v>
      </c>
    </row>
    <row r="2355" spans="1:14" ht="20.100000000000001" customHeight="1">
      <c r="A2355" s="87">
        <f>IF(biasa1[[#This Row],[JUMLAH]]&gt;0,COUNT(A$3:$A2354)+1,"")</f>
        <v>2326</v>
      </c>
      <c r="B2355" s="88" t="s">
        <v>2304</v>
      </c>
      <c r="C2355" s="87">
        <f>IF(biasa1[[#This Row],[BARU]]="",biasa1[[#This Row],[JUMLAH AWAL]],biasa1[[#This Row],[BARU]])</f>
        <v>6</v>
      </c>
      <c r="D2355" s="87">
        <v>360</v>
      </c>
      <c r="E2355" s="87">
        <v>6</v>
      </c>
      <c r="F2355" s="87"/>
      <c r="G23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5" s="90"/>
      <c r="I23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5" s="91">
        <f>LOOKUP(ROW(K2355)-ROWS($K$1:$K$3),biasa1[NO])</f>
        <v>2352</v>
      </c>
      <c r="L2355" s="77" t="str">
        <f>LOOKUP(biasa2[[#This Row],[NO]],biasa1[NO],biasa1[NAMA])</f>
        <v>Tas Plastik kecil A1</v>
      </c>
      <c r="M2355" s="91">
        <f>LOOKUP(biasa2[[#This Row],[NO]],biasa1[NO],biasa1[JUMLAH])</f>
        <v>7</v>
      </c>
      <c r="N2355" s="91">
        <f>LOOKUP(biasa2[[#This Row],[NO]],biasa1[NO],biasa1[SATUAN])</f>
        <v>170</v>
      </c>
    </row>
    <row r="2356" spans="1:14" ht="20.100000000000001" customHeight="1">
      <c r="A2356" s="87">
        <f>IF(biasa1[[#This Row],[JUMLAH]]&gt;0,COUNT(A$3:$A2355)+1,"")</f>
        <v>2327</v>
      </c>
      <c r="B2356" s="88" t="s">
        <v>2305</v>
      </c>
      <c r="C2356" s="87">
        <f>IF(biasa1[[#This Row],[BARU]]="",biasa1[[#This Row],[JUMLAH AWAL]],biasa1[[#This Row],[BARU]])</f>
        <v>10</v>
      </c>
      <c r="D2356" s="87" t="s">
        <v>97</v>
      </c>
      <c r="E2356" s="87">
        <v>10</v>
      </c>
      <c r="F2356" s="87"/>
      <c r="G23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6" s="90"/>
      <c r="I23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6" s="91">
        <f>LOOKUP(ROW(K2356)-ROWS($K$1:$K$3),biasa1[NO])</f>
        <v>2353</v>
      </c>
      <c r="L2356" s="77" t="str">
        <f>LOOKUP(biasa2[[#This Row],[NO]],biasa1[NO],biasa1[NAMA])</f>
        <v>Tas Plastik kecil A1</v>
      </c>
      <c r="M2356" s="91">
        <f>LOOKUP(biasa2[[#This Row],[NO]],biasa1[NO],biasa1[JUMLAH])</f>
        <v>1</v>
      </c>
      <c r="N2356" s="91">
        <f>LOOKUP(biasa2[[#This Row],[NO]],biasa1[NO],biasa1[SATUAN])</f>
        <v>180</v>
      </c>
    </row>
    <row r="2357" spans="1:14" ht="20.100000000000001" customHeight="1">
      <c r="A2357" s="87">
        <f>IF(biasa1[[#This Row],[JUMLAH]]&gt;0,COUNT(A$3:$A2356)+1,"")</f>
        <v>2328</v>
      </c>
      <c r="B2357" s="88" t="s">
        <v>2306</v>
      </c>
      <c r="C2357" s="87">
        <f>IF(biasa1[[#This Row],[BARU]]="",biasa1[[#This Row],[JUMLAH AWAL]],biasa1[[#This Row],[BARU]])</f>
        <v>4</v>
      </c>
      <c r="D2357" s="87">
        <v>360</v>
      </c>
      <c r="E2357" s="87">
        <v>4</v>
      </c>
      <c r="F2357" s="87"/>
      <c r="G23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7" s="90"/>
      <c r="I23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7" s="91">
        <f>LOOKUP(ROW(K2357)-ROWS($K$1:$K$3),biasa1[NO])</f>
        <v>2354</v>
      </c>
      <c r="L2357" s="77" t="str">
        <f>LOOKUP(biasa2[[#This Row],[NO]],biasa1[NO],biasa1[NAMA])</f>
        <v>Tas plastik kecil A1</v>
      </c>
      <c r="M2357" s="91">
        <f>LOOKUP(biasa2[[#This Row],[NO]],biasa1[NO],biasa1[JUMLAH])</f>
        <v>1</v>
      </c>
      <c r="N2357" s="91" t="str">
        <f>LOOKUP(biasa2[[#This Row],[NO]],biasa1[NO],biasa1[SATUAN])</f>
        <v>116 pc</v>
      </c>
    </row>
    <row r="2358" spans="1:14" ht="20.100000000000001" customHeight="1">
      <c r="A2358" s="87">
        <f>IF(biasa1[[#This Row],[JUMLAH]]&gt;0,COUNT(A$3:$A2357)+1,"")</f>
        <v>2329</v>
      </c>
      <c r="B2358" s="88" t="s">
        <v>2307</v>
      </c>
      <c r="C2358" s="87">
        <f>IF(biasa1[[#This Row],[BARU]]="",biasa1[[#This Row],[JUMLAH AWAL]],biasa1[[#This Row],[BARU]])</f>
        <v>12</v>
      </c>
      <c r="D2358" s="87">
        <v>360</v>
      </c>
      <c r="E2358" s="87">
        <v>12</v>
      </c>
      <c r="F2358" s="87"/>
      <c r="G23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8" s="90"/>
      <c r="I23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8" s="91">
        <f>LOOKUP(ROW(K2358)-ROWS($K$1:$K$3),biasa1[NO])</f>
        <v>2355</v>
      </c>
      <c r="L2358" s="77" t="str">
        <f>LOOKUP(biasa2[[#This Row],[NO]],biasa1[NO],biasa1[NAMA])</f>
        <v>Tas Plastik kecil A1</v>
      </c>
      <c r="M2358" s="91">
        <f>LOOKUP(biasa2[[#This Row],[NO]],biasa1[NO],biasa1[JUMLAH])</f>
        <v>5</v>
      </c>
      <c r="N2358" s="91" t="str">
        <f>LOOKUP(biasa2[[#This Row],[NO]],biasa1[NO],biasa1[SATUAN])</f>
        <v>130 pc</v>
      </c>
    </row>
    <row r="2359" spans="1:14" ht="20.100000000000001" customHeight="1">
      <c r="A2359" s="87">
        <f>IF(biasa1[[#This Row],[JUMLAH]]&gt;0,COUNT(A$3:$A2358)+1,"")</f>
        <v>2330</v>
      </c>
      <c r="B2359" s="88" t="s">
        <v>2308</v>
      </c>
      <c r="C2359" s="87">
        <f>IF(biasa1[[#This Row],[BARU]]="",biasa1[[#This Row],[JUMLAH AWAL]],biasa1[[#This Row],[BARU]])</f>
        <v>17</v>
      </c>
      <c r="D2359" s="87">
        <v>360</v>
      </c>
      <c r="E2359" s="87">
        <v>17</v>
      </c>
      <c r="F2359" s="87"/>
      <c r="G23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9" s="90"/>
      <c r="I23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9" s="91">
        <f>LOOKUP(ROW(K2359)-ROWS($K$1:$K$3),biasa1[NO])</f>
        <v>2356</v>
      </c>
      <c r="L2359" s="77" t="str">
        <f>LOOKUP(biasa2[[#This Row],[NO]],biasa1[NO],biasa1[NAMA])</f>
        <v>Tas Plastik kecil A1</v>
      </c>
      <c r="M2359" s="91">
        <f>LOOKUP(biasa2[[#This Row],[NO]],biasa1[NO],biasa1[JUMLAH])</f>
        <v>2</v>
      </c>
      <c r="N2359" s="91" t="str">
        <f>LOOKUP(biasa2[[#This Row],[NO]],biasa1[NO],biasa1[SATUAN])</f>
        <v>140 pc</v>
      </c>
    </row>
    <row r="2360" spans="1:14" ht="20.100000000000001" customHeight="1">
      <c r="A2360" s="87">
        <f>IF(biasa1[[#This Row],[JUMLAH]]&gt;0,COUNT(A$3:$A2359)+1,"")</f>
        <v>2331</v>
      </c>
      <c r="B2360" s="88" t="s">
        <v>2309</v>
      </c>
      <c r="C2360" s="87">
        <f>IF(biasa1[[#This Row],[BARU]]="",biasa1[[#This Row],[JUMLAH AWAL]],biasa1[[#This Row],[BARU]])</f>
        <v>10</v>
      </c>
      <c r="D2360" s="87">
        <v>360</v>
      </c>
      <c r="E2360" s="87">
        <v>10</v>
      </c>
      <c r="F2360" s="87"/>
      <c r="G23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0" s="90"/>
      <c r="I23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0" s="91">
        <f>LOOKUP(ROW(K2360)-ROWS($K$1:$K$3),biasa1[NO])</f>
        <v>2357</v>
      </c>
      <c r="L2360" s="77" t="str">
        <f>LOOKUP(biasa2[[#This Row],[NO]],biasa1[NO],biasa1[NAMA])</f>
        <v>Tas Plastik kecil A1</v>
      </c>
      <c r="M2360" s="91">
        <f>LOOKUP(biasa2[[#This Row],[NO]],biasa1[NO],biasa1[JUMLAH])</f>
        <v>4</v>
      </c>
      <c r="N2360" s="91" t="str">
        <f>LOOKUP(biasa2[[#This Row],[NO]],biasa1[NO],biasa1[SATUAN])</f>
        <v>150 pc</v>
      </c>
    </row>
    <row r="2361" spans="1:14" ht="20.100000000000001" customHeight="1">
      <c r="A2361" s="87">
        <f>IF(biasa1[[#This Row],[JUMLAH]]&gt;0,COUNT(A$3:$A2360)+1,"")</f>
        <v>2332</v>
      </c>
      <c r="B2361" s="88" t="s">
        <v>2310</v>
      </c>
      <c r="C2361" s="87">
        <f>IF(biasa1[[#This Row],[BARU]]="",biasa1[[#This Row],[JUMLAH AWAL]],biasa1[[#This Row],[BARU]])</f>
        <v>1</v>
      </c>
      <c r="D2361" s="87">
        <v>360</v>
      </c>
      <c r="E2361" s="87">
        <v>1</v>
      </c>
      <c r="F2361" s="87"/>
      <c r="G23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1" s="90"/>
      <c r="I23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1" s="91">
        <f>LOOKUP(ROW(K2361)-ROWS($K$1:$K$3),biasa1[NO])</f>
        <v>2358</v>
      </c>
      <c r="L2361" s="77" t="str">
        <f>LOOKUP(biasa2[[#This Row],[NO]],biasa1[NO],biasa1[NAMA])</f>
        <v>Tas Plastik kecil A1</v>
      </c>
      <c r="M2361" s="91">
        <f>LOOKUP(biasa2[[#This Row],[NO]],biasa1[NO],biasa1[JUMLAH])</f>
        <v>6</v>
      </c>
      <c r="N2361" s="91" t="str">
        <f>LOOKUP(biasa2[[#This Row],[NO]],biasa1[NO],biasa1[SATUAN])</f>
        <v>160 pc</v>
      </c>
    </row>
    <row r="2362" spans="1:14" ht="20.100000000000001" customHeight="1">
      <c r="A2362" s="87">
        <f>IF(biasa1[[#This Row],[JUMLAH]]&gt;0,COUNT(A$3:$A2361)+1,"")</f>
        <v>2333</v>
      </c>
      <c r="B2362" s="88" t="s">
        <v>2311</v>
      </c>
      <c r="C2362" s="87">
        <f>IF(biasa1[[#This Row],[BARU]]="",biasa1[[#This Row],[JUMLAH AWAL]],biasa1[[#This Row],[BARU]])</f>
        <v>2</v>
      </c>
      <c r="D2362" s="87">
        <v>360</v>
      </c>
      <c r="E2362" s="87">
        <v>2</v>
      </c>
      <c r="F2362" s="87"/>
      <c r="G23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2" s="90"/>
      <c r="I23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2" s="91">
        <f>LOOKUP(ROW(K2362)-ROWS($K$1:$K$3),biasa1[NO])</f>
        <v>2359</v>
      </c>
      <c r="L2362" s="77" t="str">
        <f>LOOKUP(biasa2[[#This Row],[NO]],biasa1[NO],biasa1[NAMA])</f>
        <v>Tas plastik kecil A1</v>
      </c>
      <c r="M2362" s="91">
        <f>LOOKUP(biasa2[[#This Row],[NO]],biasa1[NO],biasa1[JUMLAH])</f>
        <v>1</v>
      </c>
      <c r="N2362" s="91" t="str">
        <f>LOOKUP(biasa2[[#This Row],[NO]],biasa1[NO],biasa1[SATUAN])</f>
        <v>167 pc</v>
      </c>
    </row>
    <row r="2363" spans="1:14" ht="20.100000000000001" customHeight="1">
      <c r="A2363" s="87">
        <f>IF(biasa1[[#This Row],[JUMLAH]]&gt;0,COUNT(A$3:$A2362)+1,"")</f>
        <v>2334</v>
      </c>
      <c r="B2363" s="88" t="s">
        <v>2312</v>
      </c>
      <c r="C2363" s="87">
        <f>IF(biasa1[[#This Row],[BARU]]="",biasa1[[#This Row],[JUMLAH AWAL]],biasa1[[#This Row],[BARU]])</f>
        <v>1</v>
      </c>
      <c r="D2363" s="87">
        <v>240</v>
      </c>
      <c r="E2363" s="87">
        <v>1</v>
      </c>
      <c r="F2363" s="87"/>
      <c r="G23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3" s="90"/>
      <c r="I23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3" s="91">
        <f>LOOKUP(ROW(K2363)-ROWS($K$1:$K$3),biasa1[NO])</f>
        <v>2360</v>
      </c>
      <c r="L2363" s="77" t="str">
        <f>LOOKUP(biasa2[[#This Row],[NO]],biasa1[NO],biasa1[NAMA])</f>
        <v>Tas plastik kecil A1</v>
      </c>
      <c r="M2363" s="91">
        <f>LOOKUP(biasa2[[#This Row],[NO]],biasa1[NO],biasa1[JUMLAH])</f>
        <v>1</v>
      </c>
      <c r="N2363" s="91" t="str">
        <f>LOOKUP(biasa2[[#This Row],[NO]],biasa1[NO],biasa1[SATUAN])</f>
        <v>170 pc</v>
      </c>
    </row>
    <row r="2364" spans="1:14" ht="20.100000000000001" customHeight="1">
      <c r="A2364" s="87">
        <f>IF(biasa1[[#This Row],[JUMLAH]]&gt;0,COUNT(A$3:$A2363)+1,"")</f>
        <v>2335</v>
      </c>
      <c r="B2364" s="88" t="s">
        <v>2313</v>
      </c>
      <c r="C2364" s="87">
        <f>IF(biasa1[[#This Row],[BARU]]="",biasa1[[#This Row],[JUMLAH AWAL]],biasa1[[#This Row],[BARU]])</f>
        <v>9</v>
      </c>
      <c r="D2364" s="87">
        <v>480</v>
      </c>
      <c r="E2364" s="87">
        <v>9</v>
      </c>
      <c r="F2364" s="87"/>
      <c r="G23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4" s="90"/>
      <c r="I23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4" s="91">
        <f>LOOKUP(ROW(K2364)-ROWS($K$1:$K$3),biasa1[NO])</f>
        <v>2361</v>
      </c>
      <c r="L2364" s="77" t="str">
        <f>LOOKUP(biasa2[[#This Row],[NO]],biasa1[NO],biasa1[NAMA])</f>
        <v>Tas plastik kecil A1</v>
      </c>
      <c r="M2364" s="91">
        <f>LOOKUP(biasa2[[#This Row],[NO]],biasa1[NO],biasa1[JUMLAH])</f>
        <v>1</v>
      </c>
      <c r="N2364" s="91" t="str">
        <f>LOOKUP(biasa2[[#This Row],[NO]],biasa1[NO],biasa1[SATUAN])</f>
        <v>186 pc</v>
      </c>
    </row>
    <row r="2365" spans="1:14" ht="20.100000000000001" customHeight="1">
      <c r="A2365" s="87">
        <f>IF(biasa1[[#This Row],[JUMLAH]]&gt;0,COUNT(A$3:$A2364)+1,"")</f>
        <v>2336</v>
      </c>
      <c r="B2365" s="88" t="s">
        <v>2314</v>
      </c>
      <c r="C2365" s="87">
        <f>IF(biasa1[[#This Row],[BARU]]="",biasa1[[#This Row],[JUMLAH AWAL]],biasa1[[#This Row],[BARU]])</f>
        <v>38</v>
      </c>
      <c r="D2365" s="87" t="s">
        <v>230</v>
      </c>
      <c r="E2365" s="87">
        <v>38</v>
      </c>
      <c r="F2365" s="87"/>
      <c r="G23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5" s="90"/>
      <c r="I23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5" s="91">
        <f>LOOKUP(ROW(K2365)-ROWS($K$1:$K$3),biasa1[NO])</f>
        <v>2362</v>
      </c>
      <c r="L2365" s="77" t="str">
        <f>LOOKUP(biasa2[[#This Row],[NO]],biasa1[NO],biasa1[NAMA])</f>
        <v>Tas Plastik kecil A1</v>
      </c>
      <c r="M2365" s="91">
        <f>LOOKUP(biasa2[[#This Row],[NO]],biasa1[NO],biasa1[JUMLAH])</f>
        <v>7</v>
      </c>
      <c r="N2365" s="91" t="str">
        <f>LOOKUP(biasa2[[#This Row],[NO]],biasa1[NO],biasa1[SATUAN])</f>
        <v>200 pc</v>
      </c>
    </row>
    <row r="2366" spans="1:14" ht="20.100000000000001" customHeight="1">
      <c r="A2366" s="87">
        <f>IF(biasa1[[#This Row],[JUMLAH]]&gt;0,COUNT(A$3:$A2365)+1,"")</f>
        <v>2337</v>
      </c>
      <c r="B2366" s="88" t="s">
        <v>2315</v>
      </c>
      <c r="C2366" s="87">
        <f>IF(biasa1[[#This Row],[BARU]]="",biasa1[[#This Row],[JUMLAH AWAL]],biasa1[[#This Row],[BARU]])</f>
        <v>3</v>
      </c>
      <c r="D2366" s="87" t="s">
        <v>230</v>
      </c>
      <c r="E2366" s="87">
        <v>3</v>
      </c>
      <c r="F2366" s="87"/>
      <c r="G23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6" s="90"/>
      <c r="I23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6" s="91">
        <f>LOOKUP(ROW(K2366)-ROWS($K$1:$K$3),biasa1[NO])</f>
        <v>2363</v>
      </c>
      <c r="L2366" s="77" t="str">
        <f>LOOKUP(biasa2[[#This Row],[NO]],biasa1[NO],biasa1[NAMA])</f>
        <v>Tas plastik kecil A1</v>
      </c>
      <c r="M2366" s="91">
        <f>LOOKUP(biasa2[[#This Row],[NO]],biasa1[NO],biasa1[JUMLAH])</f>
        <v>1</v>
      </c>
      <c r="N2366" s="91" t="str">
        <f>LOOKUP(biasa2[[#This Row],[NO]],biasa1[NO],biasa1[SATUAN])</f>
        <v>200 pc</v>
      </c>
    </row>
    <row r="2367" spans="1:14" ht="20.100000000000001" customHeight="1">
      <c r="A2367" s="87">
        <f>IF(biasa1[[#This Row],[JUMLAH]]&gt;0,COUNT(A$3:$A2366)+1,"")</f>
        <v>2338</v>
      </c>
      <c r="B2367" s="88" t="s">
        <v>2316</v>
      </c>
      <c r="C2367" s="87">
        <f>IF(biasa1[[#This Row],[BARU]]="",biasa1[[#This Row],[JUMLAH AWAL]],biasa1[[#This Row],[BARU]])</f>
        <v>5</v>
      </c>
      <c r="D2367" s="87">
        <v>480</v>
      </c>
      <c r="E2367" s="87">
        <v>5</v>
      </c>
      <c r="F2367" s="87"/>
      <c r="G23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7" s="90"/>
      <c r="I23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7" s="91">
        <f>LOOKUP(ROW(K2367)-ROWS($K$1:$K$3),biasa1[NO])</f>
        <v>2364</v>
      </c>
      <c r="L2367" s="77" t="str">
        <f>LOOKUP(biasa2[[#This Row],[NO]],biasa1[NO],biasa1[NAMA])</f>
        <v>Tas Plastik T B1</v>
      </c>
      <c r="M2367" s="91">
        <f>LOOKUP(biasa2[[#This Row],[NO]],biasa1[NO],biasa1[JUMLAH])</f>
        <v>2</v>
      </c>
      <c r="N2367" s="91">
        <f>LOOKUP(biasa2[[#This Row],[NO]],biasa1[NO],biasa1[SATUAN])</f>
        <v>60</v>
      </c>
    </row>
    <row r="2368" spans="1:14" ht="20.100000000000001" customHeight="1">
      <c r="A2368" s="87">
        <f>IF(biasa1[[#This Row],[JUMLAH]]&gt;0,COUNT(A$3:$A2367)+1,"")</f>
        <v>2339</v>
      </c>
      <c r="B2368" s="88" t="s">
        <v>2317</v>
      </c>
      <c r="C2368" s="87">
        <f>IF(biasa1[[#This Row],[BARU]]="",biasa1[[#This Row],[JUMLAH AWAL]],biasa1[[#This Row],[BARU]])</f>
        <v>2</v>
      </c>
      <c r="D2368" s="87" t="s">
        <v>83</v>
      </c>
      <c r="E2368" s="87">
        <v>2</v>
      </c>
      <c r="F2368" s="87"/>
      <c r="G23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8" s="90"/>
      <c r="I23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8" s="91">
        <f>LOOKUP(ROW(K2368)-ROWS($K$1:$K$3),biasa1[NO])</f>
        <v>2365</v>
      </c>
      <c r="L2368" s="77" t="str">
        <f>LOOKUP(biasa2[[#This Row],[NO]],biasa1[NO],biasa1[NAMA])</f>
        <v>Tas Plastik T B1</v>
      </c>
      <c r="M2368" s="91">
        <f>LOOKUP(biasa2[[#This Row],[NO]],biasa1[NO],biasa1[JUMLAH])</f>
        <v>19</v>
      </c>
      <c r="N2368" s="91">
        <f>LOOKUP(biasa2[[#This Row],[NO]],biasa1[NO],biasa1[SATUAN])</f>
        <v>140</v>
      </c>
    </row>
    <row r="2369" spans="1:14" ht="20.100000000000001" customHeight="1">
      <c r="A2369" s="87">
        <f>IF(biasa1[[#This Row],[JUMLAH]]&gt;0,COUNT(A$3:$A2368)+1,"")</f>
        <v>2340</v>
      </c>
      <c r="B2369" s="88" t="s">
        <v>2318</v>
      </c>
      <c r="C2369" s="87">
        <f>IF(biasa1[[#This Row],[BARU]]="",biasa1[[#This Row],[JUMLAH AWAL]],biasa1[[#This Row],[BARU]])</f>
        <v>3</v>
      </c>
      <c r="D2369" s="87" t="s">
        <v>659</v>
      </c>
      <c r="E2369" s="87">
        <v>3</v>
      </c>
      <c r="F2369" s="87"/>
      <c r="G23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9" s="90"/>
      <c r="I23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9" s="91">
        <f>LOOKUP(ROW(K2369)-ROWS($K$1:$K$3),biasa1[NO])</f>
        <v>2366</v>
      </c>
      <c r="L2369" s="77" t="str">
        <f>LOOKUP(biasa2[[#This Row],[NO]],biasa1[NO],biasa1[NAMA])</f>
        <v>Tas Plastik T B1</v>
      </c>
      <c r="M2369" s="91">
        <f>LOOKUP(biasa2[[#This Row],[NO]],biasa1[NO],biasa1[JUMLAH])</f>
        <v>12</v>
      </c>
      <c r="N2369" s="91">
        <f>LOOKUP(biasa2[[#This Row],[NO]],biasa1[NO],biasa1[SATUAN])</f>
        <v>150</v>
      </c>
    </row>
    <row r="2370" spans="1:14" ht="20.100000000000001" customHeight="1">
      <c r="A2370" s="87">
        <f>IF(biasa1[[#This Row],[JUMLAH]]&gt;0,COUNT(A$3:$A2369)+1,"")</f>
        <v>2341</v>
      </c>
      <c r="B2370" s="88" t="s">
        <v>2319</v>
      </c>
      <c r="C2370" s="87">
        <f>IF(biasa1[[#This Row],[BARU]]="",biasa1[[#This Row],[JUMLAH AWAL]],biasa1[[#This Row],[BARU]])</f>
        <v>3</v>
      </c>
      <c r="D2370" s="87" t="s">
        <v>188</v>
      </c>
      <c r="E2370" s="87">
        <v>3</v>
      </c>
      <c r="F2370" s="87"/>
      <c r="G23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0" s="90"/>
      <c r="I23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0" s="91">
        <f>LOOKUP(ROW(K2370)-ROWS($K$1:$K$3),biasa1[NO])</f>
        <v>2367</v>
      </c>
      <c r="L2370" s="77" t="str">
        <f>LOOKUP(biasa2[[#This Row],[NO]],biasa1[NO],biasa1[NAMA])</f>
        <v>Tas Plastik T B1</v>
      </c>
      <c r="M2370" s="91">
        <f>LOOKUP(biasa2[[#This Row],[NO]],biasa1[NO],biasa1[JUMLAH])</f>
        <v>10</v>
      </c>
      <c r="N2370" s="91" t="str">
        <f>LOOKUP(biasa2[[#This Row],[NO]],biasa1[NO],biasa1[SATUAN])</f>
        <v>130 pc</v>
      </c>
    </row>
    <row r="2371" spans="1:14" ht="20.100000000000001" customHeight="1">
      <c r="A2371" s="87">
        <f>IF(biasa1[[#This Row],[JUMLAH]]&gt;0,COUNT(A$3:$A2370)+1,"")</f>
        <v>2342</v>
      </c>
      <c r="B2371" s="88" t="s">
        <v>2320</v>
      </c>
      <c r="C2371" s="87">
        <f>IF(biasa1[[#This Row],[BARU]]="",biasa1[[#This Row],[JUMLAH AWAL]],biasa1[[#This Row],[BARU]])</f>
        <v>14</v>
      </c>
      <c r="D2371" s="87" t="s">
        <v>2321</v>
      </c>
      <c r="E2371" s="87">
        <v>14</v>
      </c>
      <c r="F2371" s="87"/>
      <c r="G23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1" s="90"/>
      <c r="I23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1" s="91">
        <f>LOOKUP(ROW(K2371)-ROWS($K$1:$K$3),biasa1[NO])</f>
        <v>2368</v>
      </c>
      <c r="L2371" s="77" t="str">
        <f>LOOKUP(biasa2[[#This Row],[NO]],biasa1[NO],biasa1[NAMA])</f>
        <v>Tas Plastik T B1</v>
      </c>
      <c r="M2371" s="91">
        <f>LOOKUP(biasa2[[#This Row],[NO]],biasa1[NO],biasa1[JUMLAH])</f>
        <v>3</v>
      </c>
      <c r="N2371" s="91" t="str">
        <f>LOOKUP(biasa2[[#This Row],[NO]],biasa1[NO],biasa1[SATUAN])</f>
        <v>20 pc</v>
      </c>
    </row>
    <row r="2372" spans="1:14" ht="20.100000000000001" customHeight="1">
      <c r="A2372" s="87">
        <f>IF(biasa1[[#This Row],[JUMLAH]]&gt;0,COUNT(A$3:$A2371)+1,"")</f>
        <v>2343</v>
      </c>
      <c r="B2372" s="88" t="s">
        <v>2322</v>
      </c>
      <c r="C2372" s="87">
        <f>IF(biasa1[[#This Row],[BARU]]="",biasa1[[#This Row],[JUMLAH AWAL]],biasa1[[#This Row],[BARU]])</f>
        <v>28</v>
      </c>
      <c r="D2372" s="87" t="s">
        <v>27</v>
      </c>
      <c r="E2372" s="87">
        <v>28</v>
      </c>
      <c r="F2372" s="87"/>
      <c r="G23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2" s="90"/>
      <c r="I23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2" s="91">
        <f>LOOKUP(ROW(K2372)-ROWS($K$1:$K$3),biasa1[NO])</f>
        <v>2369</v>
      </c>
      <c r="L2372" s="77" t="str">
        <f>LOOKUP(biasa2[[#This Row],[NO]],biasa1[NO],biasa1[NAMA])</f>
        <v>Tas plastik Tanggung B1</v>
      </c>
      <c r="M2372" s="91">
        <f>LOOKUP(biasa2[[#This Row],[NO]],biasa1[NO],biasa1[JUMLAH])</f>
        <v>1</v>
      </c>
      <c r="N2372" s="91" t="str">
        <f>LOOKUP(biasa2[[#This Row],[NO]],biasa1[NO],biasa1[SATUAN])</f>
        <v>110 pc</v>
      </c>
    </row>
    <row r="2373" spans="1:14" ht="20.100000000000001" customHeight="1">
      <c r="A2373" s="87">
        <f>IF(biasa1[[#This Row],[JUMLAH]]&gt;0,COUNT(A$3:$A2372)+1,"")</f>
        <v>2344</v>
      </c>
      <c r="B2373" s="88" t="s">
        <v>2323</v>
      </c>
      <c r="C2373" s="87">
        <f>IF(biasa1[[#This Row],[BARU]]="",biasa1[[#This Row],[JUMLAH AWAL]],biasa1[[#This Row],[BARU]])</f>
        <v>4</v>
      </c>
      <c r="D2373" s="87" t="s">
        <v>188</v>
      </c>
      <c r="E2373" s="87">
        <v>4</v>
      </c>
      <c r="F2373" s="87"/>
      <c r="G23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3" s="90"/>
      <c r="I23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3" s="91">
        <f>LOOKUP(ROW(K2373)-ROWS($K$1:$K$3),biasa1[NO])</f>
        <v>2370</v>
      </c>
      <c r="L2373" s="77" t="str">
        <f>LOOKUP(biasa2[[#This Row],[NO]],biasa1[NO],biasa1[NAMA])</f>
        <v>Tas plastik Tanggung B1</v>
      </c>
      <c r="M2373" s="91">
        <f>LOOKUP(biasa2[[#This Row],[NO]],biasa1[NO],biasa1[JUMLAH])</f>
        <v>4</v>
      </c>
      <c r="N2373" s="91" t="str">
        <f>LOOKUP(biasa2[[#This Row],[NO]],biasa1[NO],biasa1[SATUAN])</f>
        <v>200 pc</v>
      </c>
    </row>
    <row r="2374" spans="1:14" ht="20.100000000000001" customHeight="1">
      <c r="A2374" s="87">
        <f>IF(biasa1[[#This Row],[JUMLAH]]&gt;0,COUNT(A$3:$A2373)+1,"")</f>
        <v>2345</v>
      </c>
      <c r="B2374" s="88" t="s">
        <v>2323</v>
      </c>
      <c r="C2374" s="87">
        <f>IF(biasa1[[#This Row],[BARU]]="",biasa1[[#This Row],[JUMLAH AWAL]],biasa1[[#This Row],[BARU]])</f>
        <v>1</v>
      </c>
      <c r="D2374" s="87" t="s">
        <v>2324</v>
      </c>
      <c r="E2374" s="87">
        <v>1</v>
      </c>
      <c r="F2374" s="87"/>
      <c r="G23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4" s="90"/>
      <c r="I23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4" s="91">
        <f>LOOKUP(ROW(K2374)-ROWS($K$1:$K$3),biasa1[NO])</f>
        <v>2371</v>
      </c>
      <c r="L2374" s="77" t="str">
        <f>LOOKUP(biasa2[[#This Row],[NO]],biasa1[NO],biasa1[NAMA])</f>
        <v>Tas PLK 10-06/ M</v>
      </c>
      <c r="M2374" s="91">
        <f>LOOKUP(biasa2[[#This Row],[NO]],biasa1[NO],biasa1[JUMLAH])</f>
        <v>1</v>
      </c>
      <c r="N2374" s="91" t="str">
        <f>LOOKUP(biasa2[[#This Row],[NO]],biasa1[NO],biasa1[SATUAN])</f>
        <v>600 pc</v>
      </c>
    </row>
    <row r="2375" spans="1:14" ht="20.100000000000001" customHeight="1">
      <c r="A2375" s="87">
        <f>IF(biasa1[[#This Row],[JUMLAH]]&gt;0,COUNT(A$3:$A2374)+1,"")</f>
        <v>2346</v>
      </c>
      <c r="B2375" s="88" t="s">
        <v>2325</v>
      </c>
      <c r="C2375" s="87">
        <f>IF(biasa1[[#This Row],[BARU]]="",biasa1[[#This Row],[JUMLAH AWAL]],biasa1[[#This Row],[BARU]])</f>
        <v>1</v>
      </c>
      <c r="D2375" s="87">
        <v>100</v>
      </c>
      <c r="E2375" s="87">
        <v>1</v>
      </c>
      <c r="F2375" s="87"/>
      <c r="G23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5" s="90"/>
      <c r="I23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5" s="91">
        <f>LOOKUP(ROW(K2375)-ROWS($K$1:$K$3),biasa1[NO])</f>
        <v>2372</v>
      </c>
      <c r="L2375" s="77" t="str">
        <f>LOOKUP(biasa2[[#This Row],[NO]],biasa1[NO],biasa1[NAMA])</f>
        <v>Tas PLK 10-07 Dy (26x34) Tali L</v>
      </c>
      <c r="M2375" s="91">
        <f>LOOKUP(biasa2[[#This Row],[NO]],biasa1[NO],biasa1[JUMLAH])</f>
        <v>8</v>
      </c>
      <c r="N2375" s="91" t="str">
        <f>LOOKUP(biasa2[[#This Row],[NO]],biasa1[NO],biasa1[SATUAN])</f>
        <v>40 ls</v>
      </c>
    </row>
    <row r="2376" spans="1:14" ht="20.100000000000001" customHeight="1">
      <c r="A2376" s="87">
        <f>IF(biasa1[[#This Row],[JUMLAH]]&gt;0,COUNT(A$3:$A2375)+1,"")</f>
        <v>2347</v>
      </c>
      <c r="B2376" s="88" t="s">
        <v>2325</v>
      </c>
      <c r="C2376" s="87">
        <f>IF(biasa1[[#This Row],[BARU]]="",biasa1[[#This Row],[JUMLAH AWAL]],biasa1[[#This Row],[BARU]])</f>
        <v>1</v>
      </c>
      <c r="D2376" s="87">
        <v>110</v>
      </c>
      <c r="E2376" s="87">
        <v>1</v>
      </c>
      <c r="F2376" s="87"/>
      <c r="G23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6" s="90"/>
      <c r="I23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6" s="91">
        <f>LOOKUP(ROW(K2376)-ROWS($K$1:$K$3),biasa1[NO])</f>
        <v>2373</v>
      </c>
      <c r="L2376" s="77" t="str">
        <f>LOOKUP(biasa2[[#This Row],[NO]],biasa1[NO],biasa1[NAMA])</f>
        <v>Tas PLK 10-08 Tali Tenteng</v>
      </c>
      <c r="M2376" s="91">
        <f>LOOKUP(biasa2[[#This Row],[NO]],biasa1[NO],biasa1[JUMLAH])</f>
        <v>5</v>
      </c>
      <c r="N2376" s="91" t="str">
        <f>LOOKUP(biasa2[[#This Row],[NO]],biasa1[NO],biasa1[SATUAN])</f>
        <v>30 ls</v>
      </c>
    </row>
    <row r="2377" spans="1:14" ht="20.100000000000001" customHeight="1">
      <c r="A2377" s="87">
        <f>IF(biasa1[[#This Row],[JUMLAH]]&gt;0,COUNT(A$3:$A2376)+1,"")</f>
        <v>2348</v>
      </c>
      <c r="B2377" s="88" t="s">
        <v>2325</v>
      </c>
      <c r="C2377" s="87">
        <f>IF(biasa1[[#This Row],[BARU]]="",biasa1[[#This Row],[JUMLAH AWAL]],biasa1[[#This Row],[BARU]])</f>
        <v>1</v>
      </c>
      <c r="D2377" s="87">
        <v>115</v>
      </c>
      <c r="E2377" s="87">
        <v>1</v>
      </c>
      <c r="F2377" s="87"/>
      <c r="G23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7" s="90"/>
      <c r="I23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7" s="91">
        <f>LOOKUP(ROW(K2377)-ROWS($K$1:$K$3),biasa1[NO])</f>
        <v>2374</v>
      </c>
      <c r="L2377" s="77" t="str">
        <f>LOOKUP(biasa2[[#This Row],[NO]],biasa1[NO],biasa1[NAMA])</f>
        <v>Tas polos 131 k</v>
      </c>
      <c r="M2377" s="91">
        <f>LOOKUP(biasa2[[#This Row],[NO]],biasa1[NO],biasa1[JUMLAH])</f>
        <v>13</v>
      </c>
      <c r="N2377" s="91">
        <f>LOOKUP(biasa2[[#This Row],[NO]],biasa1[NO],biasa1[SATUAN])</f>
        <v>480</v>
      </c>
    </row>
    <row r="2378" spans="1:14" ht="20.100000000000001" customHeight="1">
      <c r="A2378" s="87">
        <f>IF(biasa1[[#This Row],[JUMLAH]]&gt;0,COUNT(A$3:$A2377)+1,"")</f>
        <v>2349</v>
      </c>
      <c r="B2378" s="88" t="s">
        <v>2325</v>
      </c>
      <c r="C2378" s="87">
        <f>IF(biasa1[[#This Row],[BARU]]="",biasa1[[#This Row],[JUMLAH AWAL]],biasa1[[#This Row],[BARU]])</f>
        <v>1</v>
      </c>
      <c r="D2378" s="87">
        <v>170</v>
      </c>
      <c r="E2378" s="87">
        <v>1</v>
      </c>
      <c r="F2378" s="87"/>
      <c r="G23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8" s="90"/>
      <c r="I23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8" s="91">
        <f>LOOKUP(ROW(K2378)-ROWS($K$1:$K$3),biasa1[NO])</f>
        <v>2375</v>
      </c>
      <c r="L2378" s="77" t="str">
        <f>LOOKUP(biasa2[[#This Row],[NO]],biasa1[NO],biasa1[NAMA])</f>
        <v>Tas polos 804/ 832/ 838</v>
      </c>
      <c r="M2378" s="91">
        <f>LOOKUP(biasa2[[#This Row],[NO]],biasa1[NO],biasa1[JUMLAH])</f>
        <v>29</v>
      </c>
      <c r="N2378" s="91">
        <f>LOOKUP(biasa2[[#This Row],[NO]],biasa1[NO],biasa1[SATUAN])</f>
        <v>480</v>
      </c>
    </row>
    <row r="2379" spans="1:14" ht="20.100000000000001" customHeight="1">
      <c r="A2379" s="87">
        <f>IF(biasa1[[#This Row],[JUMLAH]]&gt;0,COUNT(A$3:$A2378)+1,"")</f>
        <v>2350</v>
      </c>
      <c r="B2379" s="88" t="s">
        <v>2325</v>
      </c>
      <c r="C2379" s="87">
        <f>IF(biasa1[[#This Row],[BARU]]="",biasa1[[#This Row],[JUMLAH AWAL]],biasa1[[#This Row],[BARU]])</f>
        <v>6</v>
      </c>
      <c r="D2379" s="87" t="s">
        <v>2326</v>
      </c>
      <c r="E2379" s="87">
        <v>6</v>
      </c>
      <c r="F2379" s="87"/>
      <c r="G23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9" s="90"/>
      <c r="I23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9" s="91">
        <f>LOOKUP(ROW(K2379)-ROWS($K$1:$K$3),biasa1[NO])</f>
        <v>2376</v>
      </c>
      <c r="L2379" s="77" t="str">
        <f>LOOKUP(biasa2[[#This Row],[NO]],biasa1[NO],biasa1[NAMA])</f>
        <v xml:space="preserve">Tas Ransel Spon Bond FR+Hk </v>
      </c>
      <c r="M2379" s="91">
        <f>LOOKUP(biasa2[[#This Row],[NO]],biasa1[NO],biasa1[JUMLAH])</f>
        <v>1</v>
      </c>
      <c r="N2379" s="91" t="str">
        <f>LOOKUP(biasa2[[#This Row],[NO]],biasa1[NO],biasa1[SATUAN])</f>
        <v>60 ls</v>
      </c>
    </row>
    <row r="2380" spans="1:14" ht="20.100000000000001" customHeight="1">
      <c r="A2380" s="87">
        <f>IF(biasa1[[#This Row],[JUMLAH]]&gt;0,COUNT(A$3:$A2379)+1,"")</f>
        <v>2351</v>
      </c>
      <c r="B2380" s="88" t="s">
        <v>2325</v>
      </c>
      <c r="C2380" s="87">
        <f>IF(biasa1[[#This Row],[BARU]]="",biasa1[[#This Row],[JUMLAH AWAL]],biasa1[[#This Row],[BARU]])</f>
        <v>1</v>
      </c>
      <c r="D2380" s="87" t="s">
        <v>2327</v>
      </c>
      <c r="E2380" s="87">
        <v>1</v>
      </c>
      <c r="F2380" s="87"/>
      <c r="G23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0" s="90"/>
      <c r="I23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0" s="91">
        <f>LOOKUP(ROW(K2380)-ROWS($K$1:$K$3),biasa1[NO])</f>
        <v>2377</v>
      </c>
      <c r="L2380" s="77" t="str">
        <f>LOOKUP(biasa2[[#This Row],[NO]],biasa1[NO],biasa1[NAMA])</f>
        <v>Tas SB 1514-8 Set T</v>
      </c>
      <c r="M2380" s="91">
        <f>LOOKUP(biasa2[[#This Row],[NO]],biasa1[NO],biasa1[JUMLAH])</f>
        <v>1</v>
      </c>
      <c r="N2380" s="91" t="str">
        <f>LOOKUP(biasa2[[#This Row],[NO]],biasa1[NO],biasa1[SATUAN])</f>
        <v>50 ls</v>
      </c>
    </row>
    <row r="2381" spans="1:14" ht="20.100000000000001" customHeight="1">
      <c r="A2381" s="87">
        <f>IF(biasa1[[#This Row],[JUMLAH]]&gt;0,COUNT(A$3:$A2380)+1,"")</f>
        <v>2352</v>
      </c>
      <c r="B2381" s="88" t="s">
        <v>2328</v>
      </c>
      <c r="C2381" s="87">
        <f>IF(biasa1[[#This Row],[BARU]]="",biasa1[[#This Row],[JUMLAH AWAL]],biasa1[[#This Row],[BARU]])</f>
        <v>7</v>
      </c>
      <c r="D2381" s="87">
        <v>170</v>
      </c>
      <c r="E2381" s="87">
        <v>7</v>
      </c>
      <c r="F2381" s="87"/>
      <c r="G23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1" s="90"/>
      <c r="I23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1" s="91">
        <f>LOOKUP(ROW(K2381)-ROWS($K$1:$K$3),biasa1[NO])</f>
        <v>2378</v>
      </c>
      <c r="L2381" s="77" t="str">
        <f>LOOKUP(biasa2[[#This Row],[NO]],biasa1[NO],biasa1[NAMA])</f>
        <v>Tas SEP 194</v>
      </c>
      <c r="M2381" s="91">
        <f>LOOKUP(biasa2[[#This Row],[NO]],biasa1[NO],biasa1[JUMLAH])</f>
        <v>14</v>
      </c>
      <c r="N2381" s="91" t="str">
        <f>LOOKUP(biasa2[[#This Row],[NO]],biasa1[NO],biasa1[SATUAN])</f>
        <v>10 ls</v>
      </c>
    </row>
    <row r="2382" spans="1:14" ht="20.100000000000001" customHeight="1">
      <c r="A2382" s="87">
        <f>IF(biasa1[[#This Row],[JUMLAH]]&gt;0,COUNT(A$3:$A2381)+1,"")</f>
        <v>2353</v>
      </c>
      <c r="B2382" s="88" t="s">
        <v>2328</v>
      </c>
      <c r="C2382" s="87">
        <f>IF(biasa1[[#This Row],[BARU]]="",biasa1[[#This Row],[JUMLAH AWAL]],biasa1[[#This Row],[BARU]])</f>
        <v>1</v>
      </c>
      <c r="D2382" s="87">
        <v>180</v>
      </c>
      <c r="E2382" s="87">
        <v>1</v>
      </c>
      <c r="F2382" s="87"/>
      <c r="G23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2" s="90"/>
      <c r="I23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2" s="91">
        <f>LOOKUP(ROW(K2382)-ROWS($K$1:$K$3),biasa1[NO])</f>
        <v>2379</v>
      </c>
      <c r="L2382" s="77" t="str">
        <f>LOOKUP(biasa2[[#This Row],[NO]],biasa1[NO],biasa1[NAMA])</f>
        <v>Tas Shoes C15 246/ Hp 363 (60)</v>
      </c>
      <c r="M2382" s="91">
        <f>LOOKUP(biasa2[[#This Row],[NO]],biasa1[NO],biasa1[JUMLAH])</f>
        <v>4</v>
      </c>
      <c r="N2382" s="91" t="str">
        <f>LOOKUP(biasa2[[#This Row],[NO]],biasa1[NO],biasa1[SATUAN])</f>
        <v>36 pk</v>
      </c>
    </row>
    <row r="2383" spans="1:14" ht="20.100000000000001" customHeight="1">
      <c r="A2383" s="87">
        <f>IF(biasa1[[#This Row],[JUMLAH]]&gt;0,COUNT(A$3:$A2382)+1,"")</f>
        <v>2354</v>
      </c>
      <c r="B2383" s="88" t="s">
        <v>2329</v>
      </c>
      <c r="C2383" s="87">
        <f>IF(biasa1[[#This Row],[BARU]]="",biasa1[[#This Row],[JUMLAH AWAL]],biasa1[[#This Row],[BARU]])</f>
        <v>1</v>
      </c>
      <c r="D2383" s="87" t="s">
        <v>2330</v>
      </c>
      <c r="E2383" s="87">
        <v>1</v>
      </c>
      <c r="F2383" s="87"/>
      <c r="G23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3" s="90"/>
      <c r="I23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3" s="91">
        <f>LOOKUP(ROW(K2383)-ROWS($K$1:$K$3),biasa1[NO])</f>
        <v>2380</v>
      </c>
      <c r="L2383" s="77" t="str">
        <f>LOOKUP(biasa2[[#This Row],[NO]],biasa1[NO],biasa1[NAMA])</f>
        <v>Tas Shop Ly FD 683</v>
      </c>
      <c r="M2383" s="91">
        <f>LOOKUP(biasa2[[#This Row],[NO]],biasa1[NO],biasa1[JUMLAH])</f>
        <v>2</v>
      </c>
      <c r="N2383" s="91" t="str">
        <f>LOOKUP(biasa2[[#This Row],[NO]],biasa1[NO],biasa1[SATUAN])</f>
        <v>360 pc</v>
      </c>
    </row>
    <row r="2384" spans="1:14" ht="20.100000000000001" customHeight="1">
      <c r="A2384" s="87">
        <f>IF(biasa1[[#This Row],[JUMLAH]]&gt;0,COUNT(A$3:$A2383)+1,"")</f>
        <v>2355</v>
      </c>
      <c r="B2384" s="88" t="s">
        <v>2328</v>
      </c>
      <c r="C2384" s="87">
        <f>IF(biasa1[[#This Row],[BARU]]="",biasa1[[#This Row],[JUMLAH AWAL]],biasa1[[#This Row],[BARU]])</f>
        <v>5</v>
      </c>
      <c r="D2384" s="87" t="s">
        <v>2324</v>
      </c>
      <c r="E2384" s="87">
        <v>5</v>
      </c>
      <c r="F2384" s="87"/>
      <c r="G23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4" s="90"/>
      <c r="I23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4" s="91">
        <f>LOOKUP(ROW(K2384)-ROWS($K$1:$K$3),biasa1[NO])</f>
        <v>2381</v>
      </c>
      <c r="L2384" s="77" t="str">
        <f>LOOKUP(biasa2[[#This Row],[NO]],biasa1[NO],biasa1[NAMA])</f>
        <v>Tas Shop Ly SD 287 B</v>
      </c>
      <c r="M2384" s="91">
        <f>LOOKUP(biasa2[[#This Row],[NO]],biasa1[NO],biasa1[JUMLAH])</f>
        <v>6</v>
      </c>
      <c r="N2384" s="91">
        <f>LOOKUP(biasa2[[#This Row],[NO]],biasa1[NO],biasa1[SATUAN])</f>
        <v>360</v>
      </c>
    </row>
    <row r="2385" spans="1:14" ht="20.100000000000001" customHeight="1">
      <c r="A2385" s="87">
        <f>IF(biasa1[[#This Row],[JUMLAH]]&gt;0,COUNT(A$3:$A2384)+1,"")</f>
        <v>2356</v>
      </c>
      <c r="B2385" s="88" t="s">
        <v>2328</v>
      </c>
      <c r="C2385" s="87">
        <f>IF(biasa1[[#This Row],[BARU]]="",biasa1[[#This Row],[JUMLAH AWAL]],biasa1[[#This Row],[BARU]])</f>
        <v>2</v>
      </c>
      <c r="D2385" s="87" t="s">
        <v>1707</v>
      </c>
      <c r="E2385" s="87">
        <v>2</v>
      </c>
      <c r="F2385" s="87"/>
      <c r="G23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5" s="90"/>
      <c r="I23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5" s="91">
        <f>LOOKUP(ROW(K2385)-ROWS($K$1:$K$3),biasa1[NO])</f>
        <v>2382</v>
      </c>
      <c r="L2385" s="77" t="str">
        <f>LOOKUP(biasa2[[#This Row],[NO]],biasa1[NO],biasa1[NAMA])</f>
        <v>Tas Shop Ly SD 291B</v>
      </c>
      <c r="M2385" s="91">
        <f>LOOKUP(biasa2[[#This Row],[NO]],biasa1[NO],biasa1[JUMLAH])</f>
        <v>3</v>
      </c>
      <c r="N2385" s="91">
        <f>LOOKUP(biasa2[[#This Row],[NO]],biasa1[NO],biasa1[SATUAN])</f>
        <v>360</v>
      </c>
    </row>
    <row r="2386" spans="1:14" ht="20.100000000000001" customHeight="1">
      <c r="A2386" s="87">
        <f>IF(biasa1[[#This Row],[JUMLAH]]&gt;0,COUNT(A$3:$A2385)+1,"")</f>
        <v>2357</v>
      </c>
      <c r="B2386" s="88" t="s">
        <v>2328</v>
      </c>
      <c r="C2386" s="87">
        <f>IF(biasa1[[#This Row],[BARU]]="",biasa1[[#This Row],[JUMLAH AWAL]],biasa1[[#This Row],[BARU]])</f>
        <v>4</v>
      </c>
      <c r="D2386" s="87" t="s">
        <v>2326</v>
      </c>
      <c r="E2386" s="87">
        <v>4</v>
      </c>
      <c r="F2386" s="87"/>
      <c r="G23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6" s="90"/>
      <c r="I23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6" s="91">
        <f>LOOKUP(ROW(K2386)-ROWS($K$1:$K$3),biasa1[NO])</f>
        <v>2383</v>
      </c>
      <c r="L2386" s="77" t="str">
        <f>LOOKUP(biasa2[[#This Row],[NO]],biasa1[NO],biasa1[NAMA])</f>
        <v>Tas Shop Ly SD L 280 B</v>
      </c>
      <c r="M2386" s="91">
        <f>LOOKUP(biasa2[[#This Row],[NO]],biasa1[NO],biasa1[JUMLAH])</f>
        <v>7</v>
      </c>
      <c r="N2386" s="91">
        <f>LOOKUP(biasa2[[#This Row],[NO]],biasa1[NO],biasa1[SATUAN])</f>
        <v>360</v>
      </c>
    </row>
    <row r="2387" spans="1:14" ht="20.100000000000001" customHeight="1">
      <c r="A2387" s="87">
        <f>IF(biasa1[[#This Row],[JUMLAH]]&gt;0,COUNT(A$3:$A2386)+1,"")</f>
        <v>2358</v>
      </c>
      <c r="B2387" s="88" t="s">
        <v>2328</v>
      </c>
      <c r="C2387" s="87">
        <f>IF(biasa1[[#This Row],[BARU]]="",biasa1[[#This Row],[JUMLAH AWAL]],biasa1[[#This Row],[BARU]])</f>
        <v>6</v>
      </c>
      <c r="D2387" s="87" t="s">
        <v>51</v>
      </c>
      <c r="E2387" s="87">
        <v>6</v>
      </c>
      <c r="F2387" s="87"/>
      <c r="G23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7" s="90"/>
      <c r="I23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7" s="91">
        <f>LOOKUP(ROW(K2387)-ROWS($K$1:$K$3),biasa1[NO])</f>
        <v>2384</v>
      </c>
      <c r="L2387" s="77" t="str">
        <f>LOOKUP(biasa2[[#This Row],[NO]],biasa1[NO],biasa1[NAMA])</f>
        <v>Tas Shop Ly SD L 288 B</v>
      </c>
      <c r="M2387" s="91">
        <f>LOOKUP(biasa2[[#This Row],[NO]],biasa1[NO],biasa1[JUMLAH])</f>
        <v>5</v>
      </c>
      <c r="N2387" s="91">
        <f>LOOKUP(biasa2[[#This Row],[NO]],biasa1[NO],biasa1[SATUAN])</f>
        <v>360</v>
      </c>
    </row>
    <row r="2388" spans="1:14" ht="20.100000000000001" customHeight="1">
      <c r="A2388" s="87">
        <f>IF(biasa1[[#This Row],[JUMLAH]]&gt;0,COUNT(A$3:$A2387)+1,"")</f>
        <v>2359</v>
      </c>
      <c r="B2388" s="88" t="s">
        <v>2329</v>
      </c>
      <c r="C2388" s="87">
        <f>IF(biasa1[[#This Row],[BARU]]="",biasa1[[#This Row],[JUMLAH AWAL]],biasa1[[#This Row],[BARU]])</f>
        <v>1</v>
      </c>
      <c r="D2388" s="87" t="s">
        <v>2331</v>
      </c>
      <c r="E2388" s="87">
        <v>1</v>
      </c>
      <c r="F2388" s="87"/>
      <c r="G23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8" s="90"/>
      <c r="I23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8" s="91">
        <f>LOOKUP(ROW(K2388)-ROWS($K$1:$K$3),biasa1[NO])</f>
        <v>2385</v>
      </c>
      <c r="L2388" s="77" t="str">
        <f>LOOKUP(biasa2[[#This Row],[NO]],biasa1[NO],biasa1[NAMA])</f>
        <v>Tas Shop Ly SD L XL</v>
      </c>
      <c r="M2388" s="91">
        <f>LOOKUP(biasa2[[#This Row],[NO]],biasa1[NO],biasa1[JUMLAH])</f>
        <v>2</v>
      </c>
      <c r="N2388" s="91">
        <f>LOOKUP(biasa2[[#This Row],[NO]],biasa1[NO],biasa1[SATUAN])</f>
        <v>240</v>
      </c>
    </row>
    <row r="2389" spans="1:14" ht="20.100000000000001" customHeight="1">
      <c r="A2389" s="87">
        <f>IF(biasa1[[#This Row],[JUMLAH]]&gt;0,COUNT(A$3:$A2388)+1,"")</f>
        <v>2360</v>
      </c>
      <c r="B2389" s="88" t="s">
        <v>2329</v>
      </c>
      <c r="C2389" s="87">
        <f>IF(biasa1[[#This Row],[BARU]]="",biasa1[[#This Row],[JUMLAH AWAL]],biasa1[[#This Row],[BARU]])</f>
        <v>1</v>
      </c>
      <c r="D2389" s="87" t="s">
        <v>2332</v>
      </c>
      <c r="E2389" s="87">
        <v>1</v>
      </c>
      <c r="F2389" s="87"/>
      <c r="G23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9" s="90"/>
      <c r="I23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9" s="91">
        <f>LOOKUP(ROW(K2389)-ROWS($K$1:$K$3),biasa1[NO])</f>
        <v>2386</v>
      </c>
      <c r="L2389" s="77" t="str">
        <f>LOOKUP(biasa2[[#This Row],[NO]],biasa1[NO],biasa1[NAMA])</f>
        <v>Tas Shop Ly SD S Tg</v>
      </c>
      <c r="M2389" s="91">
        <f>LOOKUP(biasa2[[#This Row],[NO]],biasa1[NO],biasa1[JUMLAH])</f>
        <v>5</v>
      </c>
      <c r="N2389" s="91">
        <f>LOOKUP(biasa2[[#This Row],[NO]],biasa1[NO],biasa1[SATUAN])</f>
        <v>360</v>
      </c>
    </row>
    <row r="2390" spans="1:14" ht="20.100000000000001" customHeight="1">
      <c r="A2390" s="87">
        <f>IF(biasa1[[#This Row],[JUMLAH]]&gt;0,COUNT(A$3:$A2389)+1,"")</f>
        <v>2361</v>
      </c>
      <c r="B2390" s="88" t="s">
        <v>2329</v>
      </c>
      <c r="C2390" s="87">
        <f>IF(biasa1[[#This Row],[BARU]]="",biasa1[[#This Row],[JUMLAH AWAL]],biasa1[[#This Row],[BARU]])</f>
        <v>1</v>
      </c>
      <c r="D2390" s="87" t="s">
        <v>2333</v>
      </c>
      <c r="E2390" s="87">
        <v>1</v>
      </c>
      <c r="F2390" s="87"/>
      <c r="G23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0" s="90"/>
      <c r="I23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0" s="91">
        <f>LOOKUP(ROW(K2390)-ROWS($K$1:$K$3),biasa1[NO])</f>
        <v>2387</v>
      </c>
      <c r="L2390" s="77" t="str">
        <f>LOOKUP(biasa2[[#This Row],[NO]],biasa1[NO],biasa1[NAMA])</f>
        <v>Tas Shop Teng-Teng Sleting (10 pc) WKD</v>
      </c>
      <c r="M2390" s="91">
        <f>LOOKUP(biasa2[[#This Row],[NO]],biasa1[NO],biasa1[JUMLAH])</f>
        <v>3</v>
      </c>
      <c r="N2390" s="91" t="str">
        <f>LOOKUP(biasa2[[#This Row],[NO]],biasa1[NO],biasa1[SATUAN])</f>
        <v>30 bks</v>
      </c>
    </row>
    <row r="2391" spans="1:14" ht="20.100000000000001" customHeight="1">
      <c r="A2391" s="87">
        <f>IF(biasa1[[#This Row],[JUMLAH]]&gt;0,COUNT(A$3:$A2390)+1,"")</f>
        <v>2362</v>
      </c>
      <c r="B2391" s="88" t="s">
        <v>2328</v>
      </c>
      <c r="C2391" s="87">
        <f>IF(biasa1[[#This Row],[BARU]]="",biasa1[[#This Row],[JUMLAH AWAL]],biasa1[[#This Row],[BARU]])</f>
        <v>7</v>
      </c>
      <c r="D2391" s="87" t="s">
        <v>58</v>
      </c>
      <c r="E2391" s="87">
        <v>7</v>
      </c>
      <c r="F2391" s="87"/>
      <c r="G23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1" s="90"/>
      <c r="I23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1" s="91">
        <f>LOOKUP(ROW(K2391)-ROWS($K$1:$K$3),biasa1[NO])</f>
        <v>2388</v>
      </c>
      <c r="L2391" s="77" t="str">
        <f>LOOKUP(biasa2[[#This Row],[NO]],biasa1[NO],biasa1[NAMA])</f>
        <v xml:space="preserve">Tas Shopcraft LyNP 542-1/4 </v>
      </c>
      <c r="M2391" s="91">
        <f>LOOKUP(biasa2[[#This Row],[NO]],biasa1[NO],biasa1[JUMLAH])</f>
        <v>2</v>
      </c>
      <c r="N2391" s="91" t="str">
        <f>LOOKUP(biasa2[[#This Row],[NO]],biasa1[NO],biasa1[SATUAN])</f>
        <v>20 box</v>
      </c>
    </row>
    <row r="2392" spans="1:14" ht="20.100000000000001" customHeight="1">
      <c r="A2392" s="87">
        <f>IF(biasa1[[#This Row],[JUMLAH]]&gt;0,COUNT(A$3:$A2391)+1,"")</f>
        <v>2363</v>
      </c>
      <c r="B2392" s="88" t="s">
        <v>2329</v>
      </c>
      <c r="C2392" s="87">
        <f>IF(biasa1[[#This Row],[BARU]]="",biasa1[[#This Row],[JUMLAH AWAL]],biasa1[[#This Row],[BARU]])</f>
        <v>1</v>
      </c>
      <c r="D2392" s="87" t="s">
        <v>58</v>
      </c>
      <c r="E2392" s="87">
        <v>1</v>
      </c>
      <c r="F2392" s="87"/>
      <c r="G23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2" s="90"/>
      <c r="I23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2" s="91">
        <f>LOOKUP(ROW(K2392)-ROWS($K$1:$K$3),biasa1[NO])</f>
        <v>2389</v>
      </c>
      <c r="L2392" s="77" t="str">
        <f>LOOKUP(biasa2[[#This Row],[NO]],biasa1[NO],biasa1[NAMA])</f>
        <v xml:space="preserve">Tas Shopcraft Tly Mp 061/ 064 </v>
      </c>
      <c r="M2392" s="91">
        <f>LOOKUP(biasa2[[#This Row],[NO]],biasa1[NO],biasa1[JUMLAH])</f>
        <v>5</v>
      </c>
      <c r="N2392" s="91" t="str">
        <f>LOOKUP(biasa2[[#This Row],[NO]],biasa1[NO],biasa1[SATUAN])</f>
        <v>90 box</v>
      </c>
    </row>
    <row r="2393" spans="1:14" ht="20.100000000000001" customHeight="1">
      <c r="A2393" s="87">
        <f>IF(biasa1[[#This Row],[JUMLAH]]&gt;0,COUNT(A$3:$A2392)+1,"")</f>
        <v>2364</v>
      </c>
      <c r="B2393" s="88" t="s">
        <v>2334</v>
      </c>
      <c r="C2393" s="87">
        <f>IF(biasa1[[#This Row],[BARU]]="",biasa1[[#This Row],[JUMLAH AWAL]],biasa1[[#This Row],[BARU]])</f>
        <v>2</v>
      </c>
      <c r="D2393" s="87">
        <v>60</v>
      </c>
      <c r="E2393" s="87">
        <v>2</v>
      </c>
      <c r="F2393" s="87"/>
      <c r="G23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3" s="90"/>
      <c r="I23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3" s="91">
        <f>LOOKUP(ROW(K2393)-ROWS($K$1:$K$3),biasa1[NO])</f>
        <v>2390</v>
      </c>
      <c r="L2393" s="77" t="str">
        <f>LOOKUP(biasa2[[#This Row],[NO]],biasa1[NO],biasa1[NAMA])</f>
        <v>Tas Silver 18x23</v>
      </c>
      <c r="M2393" s="91">
        <f>LOOKUP(biasa2[[#This Row],[NO]],biasa1[NO],biasa1[JUMLAH])</f>
        <v>3</v>
      </c>
      <c r="N2393" s="91" t="str">
        <f>LOOKUP(biasa2[[#This Row],[NO]],biasa1[NO],biasa1[SATUAN])</f>
        <v>90 ls</v>
      </c>
    </row>
    <row r="2394" spans="1:14" ht="20.100000000000001" customHeight="1">
      <c r="A2394" s="87">
        <f>IF(biasa1[[#This Row],[JUMLAH]]&gt;0,COUNT(A$3:$A2393)+1,"")</f>
        <v>2365</v>
      </c>
      <c r="B2394" s="88" t="s">
        <v>2334</v>
      </c>
      <c r="C2394" s="87">
        <f>IF(biasa1[[#This Row],[BARU]]="",biasa1[[#This Row],[JUMLAH AWAL]],biasa1[[#This Row],[BARU]])</f>
        <v>19</v>
      </c>
      <c r="D2394" s="87">
        <v>140</v>
      </c>
      <c r="E2394" s="87">
        <v>19</v>
      </c>
      <c r="F2394" s="87"/>
      <c r="G23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4" s="90"/>
      <c r="I23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4" s="91">
        <f>LOOKUP(ROW(K2394)-ROWS($K$1:$K$3),biasa1[NO])</f>
        <v>2391</v>
      </c>
      <c r="L2394" s="77" t="str">
        <f>LOOKUP(biasa2[[#This Row],[NO]],biasa1[NO],biasa1[NAMA])</f>
        <v>Tas Sleret S</v>
      </c>
      <c r="M2394" s="91">
        <f>LOOKUP(biasa2[[#This Row],[NO]],biasa1[NO],biasa1[JUMLAH])</f>
        <v>4</v>
      </c>
      <c r="N2394" s="91" t="str">
        <f>LOOKUP(biasa2[[#This Row],[NO]],biasa1[NO],biasa1[SATUAN])</f>
        <v>100 ls</v>
      </c>
    </row>
    <row r="2395" spans="1:14" ht="20.100000000000001" customHeight="1">
      <c r="A2395" s="87">
        <f>IF(biasa1[[#This Row],[JUMLAH]]&gt;0,COUNT(A$3:$A2394)+1,"")</f>
        <v>2366</v>
      </c>
      <c r="B2395" s="88" t="s">
        <v>2334</v>
      </c>
      <c r="C2395" s="87">
        <f>IF(biasa1[[#This Row],[BARU]]="",biasa1[[#This Row],[JUMLAH AWAL]],biasa1[[#This Row],[BARU]])</f>
        <v>12</v>
      </c>
      <c r="D2395" s="87">
        <v>150</v>
      </c>
      <c r="E2395" s="87">
        <v>12</v>
      </c>
      <c r="F2395" s="87"/>
      <c r="G23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5" s="90"/>
      <c r="I23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5" s="91">
        <f>LOOKUP(ROW(K2395)-ROWS($K$1:$K$3),biasa1[NO])</f>
        <v>2392</v>
      </c>
      <c r="L2395" s="77" t="str">
        <f>LOOKUP(biasa2[[#This Row],[NO]],biasa1[NO],biasa1[NAMA])</f>
        <v>Tas Sleret XLL</v>
      </c>
      <c r="M2395" s="91">
        <f>LOOKUP(biasa2[[#This Row],[NO]],biasa1[NO],biasa1[JUMLAH])</f>
        <v>1</v>
      </c>
      <c r="N2395" s="91" t="str">
        <f>LOOKUP(biasa2[[#This Row],[NO]],biasa1[NO],biasa1[SATUAN])</f>
        <v>35 ls</v>
      </c>
    </row>
    <row r="2396" spans="1:14" ht="20.100000000000001" customHeight="1">
      <c r="A2396" s="87">
        <f>IF(biasa1[[#This Row],[JUMLAH]]&gt;0,COUNT(A$3:$A2395)+1,"")</f>
        <v>2367</v>
      </c>
      <c r="B2396" s="88" t="s">
        <v>2334</v>
      </c>
      <c r="C2396" s="87">
        <f>IF(biasa1[[#This Row],[BARU]]="",biasa1[[#This Row],[JUMLAH AWAL]],biasa1[[#This Row],[BARU]])</f>
        <v>10</v>
      </c>
      <c r="D2396" s="87" t="s">
        <v>2324</v>
      </c>
      <c r="E2396" s="87">
        <v>10</v>
      </c>
      <c r="F2396" s="87"/>
      <c r="G23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6" s="90"/>
      <c r="I23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6" s="91">
        <f>LOOKUP(ROW(K2396)-ROWS($K$1:$K$3),biasa1[NO])</f>
        <v>2393</v>
      </c>
      <c r="L2396" s="77" t="str">
        <f>LOOKUP(biasa2[[#This Row],[NO]],biasa1[NO],biasa1[NAMA])</f>
        <v xml:space="preserve">Tas Sleting (A5 52) jaring </v>
      </c>
      <c r="M2396" s="91">
        <f>LOOKUP(biasa2[[#This Row],[NO]],biasa1[NO],biasa1[JUMLAH])</f>
        <v>4</v>
      </c>
      <c r="N2396" s="91" t="str">
        <f>LOOKUP(biasa2[[#This Row],[NO]],biasa1[NO],biasa1[SATUAN])</f>
        <v>80 ls</v>
      </c>
    </row>
    <row r="2397" spans="1:14" ht="20.100000000000001" customHeight="1">
      <c r="A2397" s="87">
        <f>IF(biasa1[[#This Row],[JUMLAH]]&gt;0,COUNT(A$3:$A2396)+1,"")</f>
        <v>2368</v>
      </c>
      <c r="B2397" s="88" t="s">
        <v>2334</v>
      </c>
      <c r="C2397" s="87">
        <f>IF(biasa1[[#This Row],[BARU]]="",biasa1[[#This Row],[JUMLAH AWAL]],biasa1[[#This Row],[BARU]])</f>
        <v>3</v>
      </c>
      <c r="D2397" s="87" t="s">
        <v>798</v>
      </c>
      <c r="E2397" s="87">
        <v>3</v>
      </c>
      <c r="F2397" s="87"/>
      <c r="G23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7" s="90"/>
      <c r="I23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7" s="91">
        <f>LOOKUP(ROW(K2397)-ROWS($K$1:$K$3),biasa1[NO])</f>
        <v>2394</v>
      </c>
      <c r="L2397" s="77" t="str">
        <f>LOOKUP(biasa2[[#This Row],[NO]],biasa1[NO],biasa1[NAMA])</f>
        <v>Tas Spon Bond mukenah 27x29x12</v>
      </c>
      <c r="M2397" s="91">
        <f>LOOKUP(biasa2[[#This Row],[NO]],biasa1[NO],biasa1[JUMLAH])</f>
        <v>1</v>
      </c>
      <c r="N2397" s="91" t="str">
        <f>LOOKUP(biasa2[[#This Row],[NO]],biasa1[NO],biasa1[SATUAN])</f>
        <v>50 ls</v>
      </c>
    </row>
    <row r="2398" spans="1:14" ht="20.100000000000001" customHeight="1">
      <c r="A2398" s="87">
        <f>IF(biasa1[[#This Row],[JUMLAH]]&gt;0,COUNT(A$3:$A2397)+1,"")</f>
        <v>2369</v>
      </c>
      <c r="B2398" s="88" t="s">
        <v>2335</v>
      </c>
      <c r="C2398" s="87">
        <f>IF(biasa1[[#This Row],[BARU]]="",biasa1[[#This Row],[JUMLAH AWAL]],biasa1[[#This Row],[BARU]])</f>
        <v>1</v>
      </c>
      <c r="D2398" s="87" t="s">
        <v>358</v>
      </c>
      <c r="E2398" s="87">
        <v>1</v>
      </c>
      <c r="F2398" s="87"/>
      <c r="G23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8" s="90"/>
      <c r="I23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8" s="91">
        <f>LOOKUP(ROW(K2398)-ROWS($K$1:$K$3),biasa1[NO])</f>
        <v>2395</v>
      </c>
      <c r="L2398" s="77" t="str">
        <f>LOOKUP(biasa2[[#This Row],[NO]],biasa1[NO],biasa1[NAMA])</f>
        <v>Tas T 34x31 ETJ</v>
      </c>
      <c r="M2398" s="91">
        <f>LOOKUP(biasa2[[#This Row],[NO]],biasa1[NO],biasa1[JUMLAH])</f>
        <v>5</v>
      </c>
      <c r="N2398" s="91" t="str">
        <f>LOOKUP(biasa2[[#This Row],[NO]],biasa1[NO],biasa1[SATUAN])</f>
        <v>25 ls</v>
      </c>
    </row>
    <row r="2399" spans="1:14" ht="20.100000000000001" customHeight="1">
      <c r="A2399" s="87">
        <f>IF(biasa1[[#This Row],[JUMLAH]]&gt;0,COUNT(A$3:$A2398)+1,"")</f>
        <v>2370</v>
      </c>
      <c r="B2399" s="88" t="s">
        <v>2335</v>
      </c>
      <c r="C2399" s="87">
        <f>IF(biasa1[[#This Row],[BARU]]="",biasa1[[#This Row],[JUMLAH AWAL]],biasa1[[#This Row],[BARU]])</f>
        <v>4</v>
      </c>
      <c r="D2399" s="87" t="s">
        <v>58</v>
      </c>
      <c r="E2399" s="87">
        <v>4</v>
      </c>
      <c r="F2399" s="87"/>
      <c r="G23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9" s="90"/>
      <c r="I23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9" s="91">
        <f>LOOKUP(ROW(K2399)-ROWS($K$1:$K$3),biasa1[NO])</f>
        <v>2396</v>
      </c>
      <c r="L2399" s="77" t="str">
        <f>LOOKUP(biasa2[[#This Row],[NO]],biasa1[NO],biasa1[NAMA])</f>
        <v>Tas T 41x36 ETJ</v>
      </c>
      <c r="M2399" s="91">
        <f>LOOKUP(biasa2[[#This Row],[NO]],biasa1[NO],biasa1[JUMLAH])</f>
        <v>6</v>
      </c>
      <c r="N2399" s="91" t="str">
        <f>LOOKUP(biasa2[[#This Row],[NO]],biasa1[NO],biasa1[SATUAN])</f>
        <v>22 ls</v>
      </c>
    </row>
    <row r="2400" spans="1:14" ht="20.100000000000001" customHeight="1">
      <c r="A2400" s="87">
        <f>IF(biasa1[[#This Row],[JUMLAH]]&gt;0,COUNT(A$3:$A2399)+1,"")</f>
        <v>2371</v>
      </c>
      <c r="B2400" s="88" t="s">
        <v>2336</v>
      </c>
      <c r="C2400" s="87">
        <f>IF(biasa1[[#This Row],[BARU]]="",biasa1[[#This Row],[JUMLAH AWAL]],biasa1[[#This Row],[BARU]])</f>
        <v>1</v>
      </c>
      <c r="D2400" s="87" t="s">
        <v>93</v>
      </c>
      <c r="E2400" s="87">
        <v>1</v>
      </c>
      <c r="F2400" s="87"/>
      <c r="G24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0" s="90"/>
      <c r="I24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0" s="91">
        <f>LOOKUP(ROW(K2400)-ROWS($K$1:$K$3),biasa1[NO])</f>
        <v>2397</v>
      </c>
      <c r="L2400" s="77" t="str">
        <f>LOOKUP(biasa2[[#This Row],[NO]],biasa1[NO],biasa1[NAMA])</f>
        <v>Tas tali 22x22</v>
      </c>
      <c r="M2400" s="91">
        <f>LOOKUP(biasa2[[#This Row],[NO]],biasa1[NO],biasa1[JUMLAH])</f>
        <v>2</v>
      </c>
      <c r="N2400" s="91" t="str">
        <f>LOOKUP(biasa2[[#This Row],[NO]],biasa1[NO],biasa1[SATUAN])</f>
        <v>85 ls</v>
      </c>
    </row>
    <row r="2401" spans="1:14" ht="20.100000000000001" customHeight="1">
      <c r="A2401" s="87">
        <f>IF(biasa1[[#This Row],[JUMLAH]]&gt;0,COUNT(A$3:$A2400)+1,"")</f>
        <v>2372</v>
      </c>
      <c r="B2401" s="88" t="s">
        <v>2337</v>
      </c>
      <c r="C2401" s="87">
        <f>IF(biasa1[[#This Row],[BARU]]="",biasa1[[#This Row],[JUMLAH AWAL]],biasa1[[#This Row],[BARU]])</f>
        <v>8</v>
      </c>
      <c r="D2401" s="87" t="s">
        <v>72</v>
      </c>
      <c r="E2401" s="87">
        <v>8</v>
      </c>
      <c r="F2401" s="87"/>
      <c r="G24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1" s="90"/>
      <c r="I24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1" s="91">
        <f>LOOKUP(ROW(K2401)-ROWS($K$1:$K$3),biasa1[NO])</f>
        <v>2398</v>
      </c>
      <c r="L2401" s="77" t="str">
        <f>LOOKUP(biasa2[[#This Row],[NO]],biasa1[NO],biasa1[NAMA])</f>
        <v>Tas tali 25x35</v>
      </c>
      <c r="M2401" s="91">
        <f>LOOKUP(biasa2[[#This Row],[NO]],biasa1[NO],biasa1[JUMLAH])</f>
        <v>1</v>
      </c>
      <c r="N2401" s="91" t="str">
        <f>LOOKUP(biasa2[[#This Row],[NO]],biasa1[NO],biasa1[SATUAN])</f>
        <v>100 ls</v>
      </c>
    </row>
    <row r="2402" spans="1:14" ht="20.100000000000001" customHeight="1">
      <c r="A2402" s="87">
        <f>IF(biasa1[[#This Row],[JUMLAH]]&gt;0,COUNT(A$3:$A2401)+1,"")</f>
        <v>2373</v>
      </c>
      <c r="B2402" s="88" t="s">
        <v>2338</v>
      </c>
      <c r="C2402" s="87">
        <f>IF(biasa1[[#This Row],[BARU]]="",biasa1[[#This Row],[JUMLAH AWAL]],biasa1[[#This Row],[BARU]])</f>
        <v>5</v>
      </c>
      <c r="D2402" s="87" t="s">
        <v>83</v>
      </c>
      <c r="E2402" s="87">
        <v>5</v>
      </c>
      <c r="F2402" s="87"/>
      <c r="G24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2" s="90"/>
      <c r="I24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2" s="91">
        <f>LOOKUP(ROW(K2402)-ROWS($K$1:$K$3),biasa1[NO])</f>
        <v>2399</v>
      </c>
      <c r="L2402" s="77" t="str">
        <f>LOOKUP(biasa2[[#This Row],[NO]],biasa1[NO],biasa1[NAMA])</f>
        <v>Tas tali 30x40</v>
      </c>
      <c r="M2402" s="91">
        <f>LOOKUP(biasa2[[#This Row],[NO]],biasa1[NO],biasa1[JUMLAH])</f>
        <v>4</v>
      </c>
      <c r="N2402" s="91" t="str">
        <f>LOOKUP(biasa2[[#This Row],[NO]],biasa1[NO],biasa1[SATUAN])</f>
        <v>70 ls</v>
      </c>
    </row>
    <row r="2403" spans="1:14" ht="20.100000000000001" customHeight="1">
      <c r="A2403" s="87">
        <f>IF(biasa1[[#This Row],[JUMLAH]]&gt;0,COUNT(A$3:$A2402)+1,"")</f>
        <v>2374</v>
      </c>
      <c r="B2403" s="88" t="s">
        <v>2339</v>
      </c>
      <c r="C2403" s="87">
        <f>IF(biasa1[[#This Row],[BARU]]="",biasa1[[#This Row],[JUMLAH AWAL]],biasa1[[#This Row],[BARU]])</f>
        <v>13</v>
      </c>
      <c r="D2403" s="87">
        <v>480</v>
      </c>
      <c r="E2403" s="87">
        <v>13</v>
      </c>
      <c r="F2403" s="87"/>
      <c r="G24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3" s="90"/>
      <c r="I24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3" s="91">
        <f>LOOKUP(ROW(K2403)-ROWS($K$1:$K$3),biasa1[NO])</f>
        <v>2400</v>
      </c>
      <c r="L2403" s="77" t="str">
        <f>LOOKUP(biasa2[[#This Row],[NO]],biasa1[NO],biasa1[NAMA])</f>
        <v>Tas tali 38x45</v>
      </c>
      <c r="M2403" s="91">
        <f>LOOKUP(biasa2[[#This Row],[NO]],biasa1[NO],biasa1[JUMLAH])</f>
        <v>3</v>
      </c>
      <c r="N2403" s="91" t="str">
        <f>LOOKUP(biasa2[[#This Row],[NO]],biasa1[NO],biasa1[SATUAN])</f>
        <v>60 ls</v>
      </c>
    </row>
    <row r="2404" spans="1:14" ht="20.100000000000001" customHeight="1">
      <c r="A2404" s="87">
        <f>IF(biasa1[[#This Row],[JUMLAH]]&gt;0,COUNT(A$3:$A2403)+1,"")</f>
        <v>2375</v>
      </c>
      <c r="B2404" s="88" t="s">
        <v>2340</v>
      </c>
      <c r="C2404" s="87">
        <f>IF(biasa1[[#This Row],[BARU]]="",biasa1[[#This Row],[JUMLAH AWAL]],biasa1[[#This Row],[BARU]])</f>
        <v>29</v>
      </c>
      <c r="D2404" s="87">
        <v>480</v>
      </c>
      <c r="E2404" s="87">
        <v>29</v>
      </c>
      <c r="F2404" s="87"/>
      <c r="G24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4" s="90"/>
      <c r="I24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4" s="91">
        <f>LOOKUP(ROW(K2404)-ROWS($K$1:$K$3),biasa1[NO])</f>
        <v>2401</v>
      </c>
      <c r="L2404" s="77" t="str">
        <f>LOOKUP(biasa2[[#This Row],[NO]],biasa1[NO],biasa1[NAMA])</f>
        <v>Tas Tali Cartoon 20x25 Tg</v>
      </c>
      <c r="M2404" s="91">
        <f>LOOKUP(biasa2[[#This Row],[NO]],biasa1[NO],biasa1[JUMLAH])</f>
        <v>4</v>
      </c>
      <c r="N2404" s="91" t="str">
        <f>LOOKUP(biasa2[[#This Row],[NO]],biasa1[NO],biasa1[SATUAN])</f>
        <v>50 ls</v>
      </c>
    </row>
    <row r="2405" spans="1:14" ht="20.100000000000001" customHeight="1">
      <c r="A2405" s="87">
        <f>IF(biasa1[[#This Row],[JUMLAH]]&gt;0,COUNT(A$3:$A2404)+1,"")</f>
        <v>2376</v>
      </c>
      <c r="B2405" s="88" t="s">
        <v>2341</v>
      </c>
      <c r="C2405" s="87">
        <f>IF(biasa1[[#This Row],[BARU]]="",biasa1[[#This Row],[JUMLAH AWAL]],biasa1[[#This Row],[BARU]])</f>
        <v>1</v>
      </c>
      <c r="D2405" s="87" t="s">
        <v>40</v>
      </c>
      <c r="E2405" s="87">
        <v>1</v>
      </c>
      <c r="F2405" s="87"/>
      <c r="G24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5" s="90"/>
      <c r="I24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5" s="91">
        <f>LOOKUP(ROW(K2405)-ROWS($K$1:$K$3),biasa1[NO])</f>
        <v>2402</v>
      </c>
      <c r="L2405" s="77" t="str">
        <f>LOOKUP(biasa2[[#This Row],[NO]],biasa1[NO],biasa1[NAMA])</f>
        <v>Tas Tali Folio 1 Frozen</v>
      </c>
      <c r="M2405" s="91">
        <f>LOOKUP(biasa2[[#This Row],[NO]],biasa1[NO],biasa1[JUMLAH])</f>
        <v>4</v>
      </c>
      <c r="N2405" s="91" t="str">
        <f>LOOKUP(biasa2[[#This Row],[NO]],biasa1[NO],biasa1[SATUAN])</f>
        <v>240 pc</v>
      </c>
    </row>
    <row r="2406" spans="1:14" ht="20.100000000000001" customHeight="1">
      <c r="A2406" s="87">
        <f>IF(biasa1[[#This Row],[JUMLAH]]&gt;0,COUNT(A$3:$A2405)+1,"")</f>
        <v>2377</v>
      </c>
      <c r="B2406" s="88" t="s">
        <v>2342</v>
      </c>
      <c r="C2406" s="87">
        <f>IF(biasa1[[#This Row],[BARU]]="",biasa1[[#This Row],[JUMLAH AWAL]],biasa1[[#This Row],[BARU]])</f>
        <v>1</v>
      </c>
      <c r="D2406" s="87" t="s">
        <v>27</v>
      </c>
      <c r="E2406" s="87">
        <v>1</v>
      </c>
      <c r="F2406" s="87"/>
      <c r="G24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6" s="90"/>
      <c r="I24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6" s="91">
        <f>LOOKUP(ROW(K2406)-ROWS($K$1:$K$3),biasa1[NO])</f>
        <v>2403</v>
      </c>
      <c r="L2406" s="77" t="str">
        <f>LOOKUP(biasa2[[#This Row],[NO]],biasa1[NO],biasa1[NAMA])</f>
        <v>Tas Tali kecil kur JB S2-2 jos Mimikado</v>
      </c>
      <c r="M2406" s="91">
        <f>LOOKUP(biasa2[[#This Row],[NO]],biasa1[NO],biasa1[JUMLAH])</f>
        <v>45</v>
      </c>
      <c r="N2406" s="91" t="str">
        <f>LOOKUP(biasa2[[#This Row],[NO]],biasa1[NO],biasa1[SATUAN])</f>
        <v>100 ls</v>
      </c>
    </row>
    <row r="2407" spans="1:14" ht="20.100000000000001" customHeight="1">
      <c r="A2407" s="87">
        <f>IF(biasa1[[#This Row],[JUMLAH]]&gt;0,COUNT(A$3:$A2406)+1,"")</f>
        <v>2378</v>
      </c>
      <c r="B2407" s="88" t="s">
        <v>2812</v>
      </c>
      <c r="C2407" s="87">
        <f>IF(biasa1[[#This Row],[BARU]]="",biasa1[[#This Row],[JUMLAH AWAL]],biasa1[[#This Row],[BARU]])</f>
        <v>14</v>
      </c>
      <c r="D2407" s="87" t="s">
        <v>172</v>
      </c>
      <c r="E2407" s="87">
        <v>14</v>
      </c>
      <c r="F2407" s="87"/>
      <c r="G24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7" s="90"/>
      <c r="I24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7" s="91">
        <f>LOOKUP(ROW(K2407)-ROWS($K$1:$K$3),biasa1[NO])</f>
        <v>2404</v>
      </c>
      <c r="L2407" s="77" t="str">
        <f>LOOKUP(biasa2[[#This Row],[NO]],biasa1[NO],biasa1[NAMA])</f>
        <v>Tas Tali Kertas Kado bsr AL (1 Pk=10 pc)</v>
      </c>
      <c r="M2407" s="91">
        <f>LOOKUP(biasa2[[#This Row],[NO]],biasa1[NO],biasa1[JUMLAH])</f>
        <v>2</v>
      </c>
      <c r="N2407" s="91" t="str">
        <f>LOOKUP(biasa2[[#This Row],[NO]],biasa1[NO],biasa1[SATUAN])</f>
        <v>218 pk</v>
      </c>
    </row>
    <row r="2408" spans="1:14" ht="20.100000000000001" customHeight="1">
      <c r="A2408" s="87">
        <f>IF(biasa1[[#This Row],[JUMLAH]]&gt;0,COUNT(A$3:$A2407)+1,"")</f>
        <v>2379</v>
      </c>
      <c r="B2408" s="88" t="s">
        <v>2343</v>
      </c>
      <c r="C2408" s="87">
        <f>IF(biasa1[[#This Row],[BARU]]="",biasa1[[#This Row],[JUMLAH AWAL]],biasa1[[#This Row],[BARU]])</f>
        <v>4</v>
      </c>
      <c r="D2408" s="87" t="s">
        <v>2344</v>
      </c>
      <c r="E2408" s="87">
        <v>4</v>
      </c>
      <c r="F2408" s="87"/>
      <c r="G24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8" s="90"/>
      <c r="I24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8" s="91">
        <f>LOOKUP(ROW(K2408)-ROWS($K$1:$K$3),biasa1[NO])</f>
        <v>2405</v>
      </c>
      <c r="L2408" s="77" t="str">
        <f>LOOKUP(biasa2[[#This Row],[NO]],biasa1[NO],biasa1[NAMA])</f>
        <v>Tas Tali Kertas Tg (Pelangi/ Biru Grs/ Silver Bunga/ Mrh Garis) 25x25</v>
      </c>
      <c r="M2408" s="91">
        <f>LOOKUP(biasa2[[#This Row],[NO]],biasa1[NO],biasa1[JUMLAH])</f>
        <v>16</v>
      </c>
      <c r="N2408" s="91" t="str">
        <f>LOOKUP(biasa2[[#This Row],[NO]],biasa1[NO],biasa1[SATUAN])</f>
        <v>25 ls</v>
      </c>
    </row>
    <row r="2409" spans="1:14" ht="20.100000000000001" customHeight="1">
      <c r="A2409" s="87">
        <f>IF(biasa1[[#This Row],[JUMLAH]]&gt;0,COUNT(A$3:$A2408)+1,"")</f>
        <v>2380</v>
      </c>
      <c r="B2409" s="88" t="s">
        <v>2345</v>
      </c>
      <c r="C2409" s="87">
        <f>IF(biasa1[[#This Row],[BARU]]="",biasa1[[#This Row],[JUMLAH AWAL]],biasa1[[#This Row],[BARU]])</f>
        <v>2</v>
      </c>
      <c r="D2409" s="87" t="s">
        <v>97</v>
      </c>
      <c r="E2409" s="87">
        <v>2</v>
      </c>
      <c r="F2409" s="87"/>
      <c r="G24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9" s="90"/>
      <c r="I24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9" s="91">
        <f>LOOKUP(ROW(K2409)-ROWS($K$1:$K$3),biasa1[NO])</f>
        <v>2406</v>
      </c>
      <c r="L2409" s="77" t="str">
        <f>LOOKUP(biasa2[[#This Row],[NO]],biasa1[NO],biasa1[NAMA])</f>
        <v>Tas Tali kur batik S</v>
      </c>
      <c r="M2409" s="91">
        <f>LOOKUP(biasa2[[#This Row],[NO]],biasa1[NO],biasa1[JUMLAH])</f>
        <v>1</v>
      </c>
      <c r="N2409" s="91" t="str">
        <f>LOOKUP(biasa2[[#This Row],[NO]],biasa1[NO],biasa1[SATUAN])</f>
        <v>60 ls</v>
      </c>
    </row>
    <row r="2410" spans="1:14" ht="20.100000000000001" customHeight="1">
      <c r="A2410" s="87">
        <f>IF(biasa1[[#This Row],[JUMLAH]]&gt;0,COUNT(A$3:$A2409)+1,"")</f>
        <v>2381</v>
      </c>
      <c r="B2410" s="88" t="s">
        <v>2346</v>
      </c>
      <c r="C2410" s="87">
        <f>IF(biasa1[[#This Row],[BARU]]="",biasa1[[#This Row],[JUMLAH AWAL]],biasa1[[#This Row],[BARU]])</f>
        <v>6</v>
      </c>
      <c r="D2410" s="87">
        <v>360</v>
      </c>
      <c r="E2410" s="87">
        <v>6</v>
      </c>
      <c r="F2410" s="87"/>
      <c r="G24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0" s="90"/>
      <c r="I24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0" s="91">
        <f>LOOKUP(ROW(K2410)-ROWS($K$1:$K$3),biasa1[NO])</f>
        <v>2407</v>
      </c>
      <c r="L2410" s="77" t="str">
        <f>LOOKUP(biasa2[[#This Row],[NO]],biasa1[NO],biasa1[NAMA])</f>
        <v xml:space="preserve">Tas Tali Metalik (1 Pk=12 pc) Gold Silver </v>
      </c>
      <c r="M2410" s="91">
        <f>LOOKUP(biasa2[[#This Row],[NO]],biasa1[NO],biasa1[JUMLAH])</f>
        <v>2</v>
      </c>
      <c r="N2410" s="91" t="str">
        <f>LOOKUP(biasa2[[#This Row],[NO]],biasa1[NO],biasa1[SATUAN])</f>
        <v>50 ls</v>
      </c>
    </row>
    <row r="2411" spans="1:14" ht="20.100000000000001" customHeight="1">
      <c r="A2411" s="87">
        <f>IF(biasa1[[#This Row],[JUMLAH]]&gt;0,COUNT(A$3:$A2410)+1,"")</f>
        <v>2382</v>
      </c>
      <c r="B2411" s="88" t="s">
        <v>2347</v>
      </c>
      <c r="C2411" s="87">
        <f>IF(biasa1[[#This Row],[BARU]]="",biasa1[[#This Row],[JUMLAH AWAL]],biasa1[[#This Row],[BARU]])</f>
        <v>3</v>
      </c>
      <c r="D2411" s="87">
        <v>360</v>
      </c>
      <c r="E2411" s="87">
        <v>3</v>
      </c>
      <c r="F2411" s="87"/>
      <c r="G24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1" s="90"/>
      <c r="I24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1" s="91">
        <f>LOOKUP(ROW(K2411)-ROWS($K$1:$K$3),biasa1[NO])</f>
        <v>2408</v>
      </c>
      <c r="L2411" s="77" t="str">
        <f>LOOKUP(biasa2[[#This Row],[NO]],biasa1[NO],biasa1[NAMA])</f>
        <v>Tas Tali Metalik (1 Pk=12 pc) Gold/ Silver 20x25</v>
      </c>
      <c r="M2411" s="91">
        <f>LOOKUP(biasa2[[#This Row],[NO]],biasa1[NO],biasa1[JUMLAH])</f>
        <v>4</v>
      </c>
      <c r="N2411" s="91" t="str">
        <f>LOOKUP(biasa2[[#This Row],[NO]],biasa1[NO],biasa1[SATUAN])</f>
        <v>60 ls</v>
      </c>
    </row>
    <row r="2412" spans="1:14" ht="20.100000000000001" customHeight="1">
      <c r="A2412" s="87">
        <f>IF(biasa1[[#This Row],[JUMLAH]]&gt;0,COUNT(A$3:$A2411)+1,"")</f>
        <v>2383</v>
      </c>
      <c r="B2412" s="88" t="s">
        <v>2848</v>
      </c>
      <c r="C2412" s="87">
        <f>IF(biasa1[[#This Row],[BARU]]="",biasa1[[#This Row],[JUMLAH AWAL]],biasa1[[#This Row],[BARU]])</f>
        <v>7</v>
      </c>
      <c r="D2412" s="87">
        <v>360</v>
      </c>
      <c r="E2412" s="87">
        <v>7</v>
      </c>
      <c r="F2412" s="87"/>
      <c r="G24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2" s="90"/>
      <c r="I24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2" s="91">
        <f>LOOKUP(ROW(K2412)-ROWS($K$1:$K$3),biasa1[NO])</f>
        <v>2409</v>
      </c>
      <c r="L2412" s="77" t="str">
        <f>LOOKUP(biasa2[[#This Row],[NO]],biasa1[NO],biasa1[NAMA])</f>
        <v>Tas Tali Metalik 15x20 (K)</v>
      </c>
      <c r="M2412" s="91">
        <f>LOOKUP(biasa2[[#This Row],[NO]],biasa1[NO],biasa1[JUMLAH])</f>
        <v>5</v>
      </c>
      <c r="N2412" s="91" t="str">
        <f>LOOKUP(biasa2[[#This Row],[NO]],biasa1[NO],biasa1[SATUAN])</f>
        <v>90 ls</v>
      </c>
    </row>
    <row r="2413" spans="1:14" ht="20.100000000000001" customHeight="1">
      <c r="A2413" s="87">
        <f>IF(biasa1[[#This Row],[JUMLAH]]&gt;0,COUNT(A$3:$A2412)+1,"")</f>
        <v>2384</v>
      </c>
      <c r="B2413" s="88" t="s">
        <v>2348</v>
      </c>
      <c r="C2413" s="87">
        <f>IF(biasa1[[#This Row],[BARU]]="",biasa1[[#This Row],[JUMLAH AWAL]],biasa1[[#This Row],[BARU]])</f>
        <v>5</v>
      </c>
      <c r="D2413" s="87">
        <v>360</v>
      </c>
      <c r="E2413" s="87">
        <v>5</v>
      </c>
      <c r="F2413" s="87"/>
      <c r="G24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3" s="90"/>
      <c r="I24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3" s="91">
        <f>LOOKUP(ROW(K2413)-ROWS($K$1:$K$3),biasa1[NO])</f>
        <v>2410</v>
      </c>
      <c r="L2413" s="77" t="str">
        <f>LOOKUP(biasa2[[#This Row],[NO]],biasa1[NO],biasa1[NAMA])</f>
        <v>Tas Tali Metalik 15x20 Kcl</v>
      </c>
      <c r="M2413" s="91">
        <f>LOOKUP(biasa2[[#This Row],[NO]],biasa1[NO],biasa1[JUMLAH])</f>
        <v>7</v>
      </c>
      <c r="N2413" s="91" t="str">
        <f>LOOKUP(biasa2[[#This Row],[NO]],biasa1[NO],biasa1[SATUAN])</f>
        <v>100 ls</v>
      </c>
    </row>
    <row r="2414" spans="1:14" ht="20.100000000000001" customHeight="1">
      <c r="A2414" s="87">
        <f>IF(biasa1[[#This Row],[JUMLAH]]&gt;0,COUNT(A$3:$A2413)+1,"")</f>
        <v>2385</v>
      </c>
      <c r="B2414" s="88" t="s">
        <v>2349</v>
      </c>
      <c r="C2414" s="87">
        <f>IF(biasa1[[#This Row],[BARU]]="",biasa1[[#This Row],[JUMLAH AWAL]],biasa1[[#This Row],[BARU]])</f>
        <v>2</v>
      </c>
      <c r="D2414" s="87">
        <v>240</v>
      </c>
      <c r="E2414" s="87">
        <v>2</v>
      </c>
      <c r="F2414" s="87"/>
      <c r="G24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4" s="90"/>
      <c r="I24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4" s="91">
        <f>LOOKUP(ROW(K2414)-ROWS($K$1:$K$3),biasa1[NO])</f>
        <v>2411</v>
      </c>
      <c r="L2414" s="77" t="str">
        <f>LOOKUP(biasa2[[#This Row],[NO]],biasa1[NO],biasa1[NAMA])</f>
        <v>Tas Tali plst 222 A (K)</v>
      </c>
      <c r="M2414" s="91">
        <f>LOOKUP(biasa2[[#This Row],[NO]],biasa1[NO],biasa1[JUMLAH])</f>
        <v>1</v>
      </c>
      <c r="N2414" s="91" t="str">
        <f>LOOKUP(biasa2[[#This Row],[NO]],biasa1[NO],biasa1[SATUAN])</f>
        <v>1000 pc</v>
      </c>
    </row>
    <row r="2415" spans="1:14" ht="20.100000000000001" customHeight="1">
      <c r="A2415" s="87">
        <f>IF(biasa1[[#This Row],[JUMLAH]]&gt;0,COUNT(A$3:$A2414)+1,"")</f>
        <v>2386</v>
      </c>
      <c r="B2415" s="88" t="s">
        <v>2350</v>
      </c>
      <c r="C2415" s="87">
        <f>IF(biasa1[[#This Row],[BARU]]="",biasa1[[#This Row],[JUMLAH AWAL]],biasa1[[#This Row],[BARU]])</f>
        <v>5</v>
      </c>
      <c r="D2415" s="87">
        <v>360</v>
      </c>
      <c r="E2415" s="87">
        <v>5</v>
      </c>
      <c r="F2415" s="87"/>
      <c r="G24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5" s="90"/>
      <c r="I24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5" s="91">
        <f>LOOKUP(ROW(K2415)-ROWS($K$1:$K$3),biasa1[NO])</f>
        <v>2412</v>
      </c>
      <c r="L2415" s="77" t="str">
        <f>LOOKUP(biasa2[[#This Row],[NO]],biasa1[NO],biasa1[NAMA])</f>
        <v>Tas Tali plst K (B545)</v>
      </c>
      <c r="M2415" s="91">
        <f>LOOKUP(biasa2[[#This Row],[NO]],biasa1[NO],biasa1[JUMLAH])</f>
        <v>4</v>
      </c>
      <c r="N2415" s="91" t="str">
        <f>LOOKUP(biasa2[[#This Row],[NO]],biasa1[NO],biasa1[SATUAN])</f>
        <v>100 ls</v>
      </c>
    </row>
    <row r="2416" spans="1:14" ht="20.100000000000001" customHeight="1">
      <c r="A2416" s="87">
        <f>IF(biasa1[[#This Row],[JUMLAH]]&gt;0,COUNT(A$3:$A2415)+1,"")</f>
        <v>2387</v>
      </c>
      <c r="B2416" s="88" t="s">
        <v>2351</v>
      </c>
      <c r="C2416" s="87">
        <f>IF(biasa1[[#This Row],[BARU]]="",biasa1[[#This Row],[JUMLAH AWAL]],biasa1[[#This Row],[BARU]])</f>
        <v>3</v>
      </c>
      <c r="D2416" s="87" t="s">
        <v>2352</v>
      </c>
      <c r="E2416" s="87">
        <v>3</v>
      </c>
      <c r="F2416" s="87"/>
      <c r="G24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6" s="90"/>
      <c r="I24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6" s="91">
        <f>LOOKUP(ROW(K2416)-ROWS($K$1:$K$3),biasa1[NO])</f>
        <v>2413</v>
      </c>
      <c r="L2416" s="77" t="str">
        <f>LOOKUP(biasa2[[#This Row],[NO]],biasa1[NO],biasa1[NAMA])</f>
        <v>Tas Tali plst kecil jos JBS 4-5</v>
      </c>
      <c r="M2416" s="91">
        <f>LOOKUP(biasa2[[#This Row],[NO]],biasa1[NO],biasa1[JUMLAH])</f>
        <v>12</v>
      </c>
      <c r="N2416" s="91" t="str">
        <f>LOOKUP(biasa2[[#This Row],[NO]],biasa1[NO],biasa1[SATUAN])</f>
        <v>100 ls</v>
      </c>
    </row>
    <row r="2417" spans="1:14" ht="20.100000000000001" customHeight="1">
      <c r="A2417" s="87">
        <f>IF(biasa1[[#This Row],[JUMLAH]]&gt;0,COUNT(A$3:$A2416)+1,"")</f>
        <v>2388</v>
      </c>
      <c r="B2417" s="88" t="s">
        <v>2353</v>
      </c>
      <c r="C2417" s="87">
        <f>IF(biasa1[[#This Row],[BARU]]="",biasa1[[#This Row],[JUMLAH AWAL]],biasa1[[#This Row],[BARU]])</f>
        <v>2</v>
      </c>
      <c r="D2417" s="87" t="s">
        <v>245</v>
      </c>
      <c r="E2417" s="87">
        <v>2</v>
      </c>
      <c r="F2417" s="87"/>
      <c r="G24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7" s="90"/>
      <c r="I24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7" s="91">
        <f>LOOKUP(ROW(K2417)-ROWS($K$1:$K$3),biasa1[NO])</f>
        <v>2414</v>
      </c>
      <c r="L2417" s="77" t="str">
        <f>LOOKUP(biasa2[[#This Row],[NO]],biasa1[NO],biasa1[NAMA])</f>
        <v>Tas Tali Pot mika</v>
      </c>
      <c r="M2417" s="91">
        <f>LOOKUP(biasa2[[#This Row],[NO]],biasa1[NO],biasa1[JUMLAH])</f>
        <v>1</v>
      </c>
      <c r="N2417" s="91" t="str">
        <f>LOOKUP(biasa2[[#This Row],[NO]],biasa1[NO],biasa1[SATUAN])</f>
        <v>40 ls</v>
      </c>
    </row>
    <row r="2418" spans="1:14" ht="20.100000000000001" customHeight="1">
      <c r="A2418" s="87">
        <f>IF(biasa1[[#This Row],[JUMLAH]]&gt;0,COUNT(A$3:$A2417)+1,"")</f>
        <v>2389</v>
      </c>
      <c r="B2418" s="88" t="s">
        <v>2354</v>
      </c>
      <c r="C2418" s="87">
        <f>IF(biasa1[[#This Row],[BARU]]="",biasa1[[#This Row],[JUMLAH AWAL]],biasa1[[#This Row],[BARU]])</f>
        <v>5</v>
      </c>
      <c r="D2418" s="87" t="s">
        <v>109</v>
      </c>
      <c r="E2418" s="87">
        <v>5</v>
      </c>
      <c r="F2418" s="87"/>
      <c r="G24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8" s="90"/>
      <c r="I24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8" s="91">
        <f>LOOKUP(ROW(K2418)-ROWS($K$1:$K$3),biasa1[NO])</f>
        <v>2415</v>
      </c>
      <c r="L2418" s="77" t="str">
        <f>LOOKUP(biasa2[[#This Row],[NO]],biasa1[NO],biasa1[NAMA])</f>
        <v>Tas Tali Pot mika</v>
      </c>
      <c r="M2418" s="91">
        <f>LOOKUP(biasa2[[#This Row],[NO]],biasa1[NO],biasa1[JUMLAH])</f>
        <v>4</v>
      </c>
      <c r="N2418" s="91" t="str">
        <f>LOOKUP(biasa2[[#This Row],[NO]],biasa1[NO],biasa1[SATUAN])</f>
        <v>50 ls</v>
      </c>
    </row>
    <row r="2419" spans="1:14" ht="20.100000000000001" customHeight="1">
      <c r="A2419" s="87">
        <f>IF(biasa1[[#This Row],[JUMLAH]]&gt;0,COUNT(A$3:$A2418)+1,"")</f>
        <v>2390</v>
      </c>
      <c r="B2419" s="88" t="s">
        <v>2355</v>
      </c>
      <c r="C2419" s="87">
        <f>IF(biasa1[[#This Row],[BARU]]="",biasa1[[#This Row],[JUMLAH AWAL]],biasa1[[#This Row],[BARU]])</f>
        <v>3</v>
      </c>
      <c r="D2419" s="87" t="s">
        <v>45</v>
      </c>
      <c r="E2419" s="87">
        <v>3</v>
      </c>
      <c r="F2419" s="87"/>
      <c r="G24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9" s="90"/>
      <c r="I24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9" s="91">
        <f>LOOKUP(ROW(K2419)-ROWS($K$1:$K$3),biasa1[NO])</f>
        <v>2416</v>
      </c>
      <c r="L2419" s="77" t="str">
        <f>LOOKUP(biasa2[[#This Row],[NO]],biasa1[NO],biasa1[NAMA])</f>
        <v>Tas Tali Transp RD-L/ Tg (PHS)</v>
      </c>
      <c r="M2419" s="91">
        <f>LOOKUP(biasa2[[#This Row],[NO]],biasa1[NO],biasa1[JUMLAH])</f>
        <v>3</v>
      </c>
      <c r="N2419" s="91" t="str">
        <f>LOOKUP(biasa2[[#This Row],[NO]],biasa1[NO],biasa1[SATUAN])</f>
        <v>60 ls</v>
      </c>
    </row>
    <row r="2420" spans="1:14" ht="20.100000000000001" customHeight="1">
      <c r="A2420" s="87">
        <f>IF(biasa1[[#This Row],[JUMLAH]]&gt;0,COUNT(A$3:$A2419)+1,"")</f>
        <v>2391</v>
      </c>
      <c r="B2420" s="88" t="s">
        <v>2356</v>
      </c>
      <c r="C2420" s="87">
        <f>IF(biasa1[[#This Row],[BARU]]="",biasa1[[#This Row],[JUMLAH AWAL]],biasa1[[#This Row],[BARU]])</f>
        <v>4</v>
      </c>
      <c r="D2420" s="87" t="s">
        <v>11</v>
      </c>
      <c r="E2420" s="87">
        <v>4</v>
      </c>
      <c r="F2420" s="87"/>
      <c r="G24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0" s="90"/>
      <c r="I24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0" s="91">
        <f>LOOKUP(ROW(K2420)-ROWS($K$1:$K$3),biasa1[NO])</f>
        <v>2417</v>
      </c>
      <c r="L2420" s="77" t="str">
        <f>LOOKUP(biasa2[[#This Row],[NO]],biasa1[NO],biasa1[NAMA])</f>
        <v>Tas Tali Tulisan" kecil campur</v>
      </c>
      <c r="M2420" s="91">
        <f>LOOKUP(biasa2[[#This Row],[NO]],biasa1[NO],biasa1[JUMLAH])</f>
        <v>3</v>
      </c>
      <c r="N2420" s="91" t="str">
        <f>LOOKUP(biasa2[[#This Row],[NO]],biasa1[NO],biasa1[SATUAN])</f>
        <v>50 ls</v>
      </c>
    </row>
    <row r="2421" spans="1:14" ht="20.100000000000001" customHeight="1">
      <c r="A2421" s="87">
        <f>IF(biasa1[[#This Row],[JUMLAH]]&gt;0,COUNT(A$3:$A2420)+1,"")</f>
        <v>2392</v>
      </c>
      <c r="B2421" s="88" t="s">
        <v>2357</v>
      </c>
      <c r="C2421" s="87">
        <f>IF(biasa1[[#This Row],[BARU]]="",biasa1[[#This Row],[JUMLAH AWAL]],biasa1[[#This Row],[BARU]])</f>
        <v>1</v>
      </c>
      <c r="D2421" s="87" t="s">
        <v>736</v>
      </c>
      <c r="E2421" s="87">
        <v>1</v>
      </c>
      <c r="F2421" s="87"/>
      <c r="G24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1" s="90"/>
      <c r="I24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1" s="91">
        <f>LOOKUP(ROW(K2421)-ROWS($K$1:$K$3),biasa1[NO])</f>
        <v>2418</v>
      </c>
      <c r="L2421" s="77" t="str">
        <f>LOOKUP(biasa2[[#This Row],[NO]],biasa1[NO],biasa1[NAMA])</f>
        <v>Tas Tali Ultah Kcl Iching</v>
      </c>
      <c r="M2421" s="91">
        <f>LOOKUP(biasa2[[#This Row],[NO]],biasa1[NO],biasa1[JUMLAH])</f>
        <v>3</v>
      </c>
      <c r="N2421" s="91" t="str">
        <f>LOOKUP(biasa2[[#This Row],[NO]],biasa1[NO],biasa1[SATUAN])</f>
        <v>120 ls</v>
      </c>
    </row>
    <row r="2422" spans="1:14" ht="20.100000000000001" customHeight="1">
      <c r="A2422" s="87">
        <f>IF(biasa1[[#This Row],[JUMLAH]]&gt;0,COUNT(A$3:$A2421)+1,"")</f>
        <v>2393</v>
      </c>
      <c r="B2422" s="88" t="s">
        <v>2358</v>
      </c>
      <c r="C2422" s="87">
        <f>IF(biasa1[[#This Row],[BARU]]="",biasa1[[#This Row],[JUMLAH AWAL]],biasa1[[#This Row],[BARU]])</f>
        <v>4</v>
      </c>
      <c r="D2422" s="87" t="s">
        <v>79</v>
      </c>
      <c r="E2422" s="87">
        <v>4</v>
      </c>
      <c r="F2422" s="87"/>
      <c r="G24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2" s="90"/>
      <c r="I24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2" s="91">
        <f>LOOKUP(ROW(K2422)-ROWS($K$1:$K$3),biasa1[NO])</f>
        <v>2419</v>
      </c>
      <c r="L2422" s="77" t="str">
        <f>LOOKUP(biasa2[[#This Row],[NO]],biasa1[NO],biasa1[NAMA])</f>
        <v>Tas tenteng 184 A kecil</v>
      </c>
      <c r="M2422" s="91">
        <f>LOOKUP(biasa2[[#This Row],[NO]],biasa1[NO],biasa1[JUMLAH])</f>
        <v>1</v>
      </c>
      <c r="N2422" s="91">
        <f>LOOKUP(biasa2[[#This Row],[NO]],biasa1[NO],biasa1[SATUAN])</f>
        <v>0</v>
      </c>
    </row>
    <row r="2423" spans="1:14" ht="20.100000000000001" customHeight="1">
      <c r="A2423" s="87">
        <f>IF(biasa1[[#This Row],[JUMLAH]]&gt;0,COUNT(A$3:$A2422)+1,"")</f>
        <v>2394</v>
      </c>
      <c r="B2423" s="88" t="s">
        <v>2359</v>
      </c>
      <c r="C2423" s="87">
        <f>IF(biasa1[[#This Row],[BARU]]="",biasa1[[#This Row],[JUMLAH AWAL]],biasa1[[#This Row],[BARU]])</f>
        <v>1</v>
      </c>
      <c r="D2423" s="87" t="s">
        <v>27</v>
      </c>
      <c r="E2423" s="87">
        <v>1</v>
      </c>
      <c r="F2423" s="87"/>
      <c r="G24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3" s="90"/>
      <c r="I24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3" s="91">
        <f>LOOKUP(ROW(K2423)-ROWS($K$1:$K$3),biasa1[NO])</f>
        <v>2420</v>
      </c>
      <c r="L2423" s="77" t="str">
        <f>LOOKUP(biasa2[[#This Row],[NO]],biasa1[NO],biasa1[NAMA])</f>
        <v>Tas Tenteng Butek 184 B</v>
      </c>
      <c r="M2423" s="91">
        <f>LOOKUP(biasa2[[#This Row],[NO]],biasa1[NO],biasa1[JUMLAH])</f>
        <v>6</v>
      </c>
      <c r="N2423" s="91" t="str">
        <f>LOOKUP(biasa2[[#This Row],[NO]],biasa1[NO],biasa1[SATUAN])</f>
        <v>40 ls</v>
      </c>
    </row>
    <row r="2424" spans="1:14" ht="20.100000000000001" customHeight="1">
      <c r="A2424" s="87">
        <f>IF(biasa1[[#This Row],[JUMLAH]]&gt;0,COUNT(A$3:$A2423)+1,"")</f>
        <v>2395</v>
      </c>
      <c r="B2424" s="88" t="s">
        <v>2360</v>
      </c>
      <c r="C2424" s="87">
        <f>IF(biasa1[[#This Row],[BARU]]="",biasa1[[#This Row],[JUMLAH AWAL]],biasa1[[#This Row],[BARU]])</f>
        <v>5</v>
      </c>
      <c r="D2424" s="87" t="s">
        <v>1367</v>
      </c>
      <c r="E2424" s="87">
        <v>5</v>
      </c>
      <c r="F2424" s="87"/>
      <c r="G24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4" s="90"/>
      <c r="I24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4" s="91">
        <f>LOOKUP(ROW(K2424)-ROWS($K$1:$K$3),biasa1[NO])</f>
        <v>2421</v>
      </c>
      <c r="L2424" s="77" t="str">
        <f>LOOKUP(biasa2[[#This Row],[NO]],biasa1[NO],biasa1[NAMA])</f>
        <v>Tas Tenteng trans/ handbag XS</v>
      </c>
      <c r="M2424" s="91">
        <f>LOOKUP(biasa2[[#This Row],[NO]],biasa1[NO],biasa1[JUMLAH])</f>
        <v>4</v>
      </c>
      <c r="N2424" s="91" t="str">
        <f>LOOKUP(biasa2[[#This Row],[NO]],biasa1[NO],biasa1[SATUAN])</f>
        <v>300 pc</v>
      </c>
    </row>
    <row r="2425" spans="1:14" ht="20.100000000000001" customHeight="1">
      <c r="A2425" s="87">
        <f>IF(biasa1[[#This Row],[JUMLAH]]&gt;0,COUNT(A$3:$A2424)+1,"")</f>
        <v>2396</v>
      </c>
      <c r="B2425" s="88" t="s">
        <v>2361</v>
      </c>
      <c r="C2425" s="87">
        <f>IF(biasa1[[#This Row],[BARU]]="",biasa1[[#This Row],[JUMLAH AWAL]],biasa1[[#This Row],[BARU]])</f>
        <v>6</v>
      </c>
      <c r="D2425" s="87" t="s">
        <v>2362</v>
      </c>
      <c r="E2425" s="87">
        <v>6</v>
      </c>
      <c r="F2425" s="87"/>
      <c r="G24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5" s="90"/>
      <c r="I24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5" s="91">
        <f>LOOKUP(ROW(K2425)-ROWS($K$1:$K$3),biasa1[NO])</f>
        <v>2422</v>
      </c>
      <c r="L2425" s="77" t="str">
        <f>LOOKUP(biasa2[[#This Row],[NO]],biasa1[NO],biasa1[NAMA])</f>
        <v>Tas Tenteng Transparent 10-06 M</v>
      </c>
      <c r="M2425" s="91">
        <f>LOOKUP(biasa2[[#This Row],[NO]],biasa1[NO],biasa1[JUMLAH])</f>
        <v>2</v>
      </c>
      <c r="N2425" s="91" t="str">
        <f>LOOKUP(biasa2[[#This Row],[NO]],biasa1[NO],biasa1[SATUAN])</f>
        <v>600 pc</v>
      </c>
    </row>
    <row r="2426" spans="1:14" ht="20.100000000000001" customHeight="1">
      <c r="A2426" s="87">
        <f>IF(biasa1[[#This Row],[JUMLAH]]&gt;0,COUNT(A$3:$A2425)+1,"")</f>
        <v>2397</v>
      </c>
      <c r="B2426" s="88" t="s">
        <v>2363</v>
      </c>
      <c r="C2426" s="87">
        <f>IF(biasa1[[#This Row],[BARU]]="",biasa1[[#This Row],[JUMLAH AWAL]],biasa1[[#This Row],[BARU]])</f>
        <v>2</v>
      </c>
      <c r="D2426" s="87" t="s">
        <v>2364</v>
      </c>
      <c r="E2426" s="87">
        <v>2</v>
      </c>
      <c r="F2426" s="87"/>
      <c r="G24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6" s="90"/>
      <c r="I24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6" s="91">
        <f>LOOKUP(ROW(K2426)-ROWS($K$1:$K$3),biasa1[NO])</f>
        <v>2423</v>
      </c>
      <c r="L2426" s="77" t="str">
        <f>LOOKUP(biasa2[[#This Row],[NO]],biasa1[NO],biasa1[NAMA])</f>
        <v>Tas Transparan L(tanggung) Tali</v>
      </c>
      <c r="M2426" s="91">
        <f>LOOKUP(biasa2[[#This Row],[NO]],biasa1[NO],biasa1[JUMLAH])</f>
        <v>1</v>
      </c>
      <c r="N2426" s="91" t="str">
        <f>LOOKUP(biasa2[[#This Row],[NO]],biasa1[NO],biasa1[SATUAN])</f>
        <v>40 ls</v>
      </c>
    </row>
    <row r="2427" spans="1:14" ht="20.100000000000001" customHeight="1">
      <c r="A2427" s="87">
        <f>IF(biasa1[[#This Row],[JUMLAH]]&gt;0,COUNT(A$3:$A2426)+1,"")</f>
        <v>2398</v>
      </c>
      <c r="B2427" s="88" t="s">
        <v>2365</v>
      </c>
      <c r="C2427" s="87">
        <f>IF(biasa1[[#This Row],[BARU]]="",biasa1[[#This Row],[JUMLAH AWAL]],biasa1[[#This Row],[BARU]])</f>
        <v>1</v>
      </c>
      <c r="D2427" s="87" t="s">
        <v>11</v>
      </c>
      <c r="E2427" s="87">
        <v>1</v>
      </c>
      <c r="F2427" s="87"/>
      <c r="G24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7" s="90"/>
      <c r="I24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7" s="91">
        <f>LOOKUP(ROW(K2427)-ROWS($K$1:$K$3),biasa1[NO])</f>
        <v>2424</v>
      </c>
      <c r="L2427" s="77" t="str">
        <f>LOOKUP(biasa2[[#This Row],[NO]],biasa1[NO],biasa1[NAMA])</f>
        <v>Tas Tulisan 20x25</v>
      </c>
      <c r="M2427" s="91">
        <f>LOOKUP(biasa2[[#This Row],[NO]],biasa1[NO],biasa1[JUMLAH])</f>
        <v>2</v>
      </c>
      <c r="N2427" s="91" t="str">
        <f>LOOKUP(biasa2[[#This Row],[NO]],biasa1[NO],biasa1[SATUAN])</f>
        <v>60 ls</v>
      </c>
    </row>
    <row r="2428" spans="1:14" ht="20.100000000000001" customHeight="1">
      <c r="A2428" s="87">
        <f>IF(biasa1[[#This Row],[JUMLAH]]&gt;0,COUNT(A$3:$A2427)+1,"")</f>
        <v>2399</v>
      </c>
      <c r="B2428" s="88" t="s">
        <v>2366</v>
      </c>
      <c r="C2428" s="87">
        <f>IF(biasa1[[#This Row],[BARU]]="",biasa1[[#This Row],[JUMLAH AWAL]],biasa1[[#This Row],[BARU]])</f>
        <v>4</v>
      </c>
      <c r="D2428" s="87" t="s">
        <v>1269</v>
      </c>
      <c r="E2428" s="87">
        <v>4</v>
      </c>
      <c r="F2428" s="87"/>
      <c r="G24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8" s="90"/>
      <c r="I24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8" s="91">
        <f>LOOKUP(ROW(K2428)-ROWS($K$1:$K$3),biasa1[NO])</f>
        <v>2425</v>
      </c>
      <c r="L2428" s="77" t="str">
        <f>LOOKUP(biasa2[[#This Row],[NO]],biasa1[NO],biasa1[NAMA])</f>
        <v>Tas Tulisan 20x25</v>
      </c>
      <c r="M2428" s="91">
        <f>LOOKUP(biasa2[[#This Row],[NO]],biasa1[NO],biasa1[JUMLAH])</f>
        <v>3</v>
      </c>
      <c r="N2428" s="91" t="str">
        <f>LOOKUP(biasa2[[#This Row],[NO]],biasa1[NO],biasa1[SATUAN])</f>
        <v>70 ls</v>
      </c>
    </row>
    <row r="2429" spans="1:14" ht="20.100000000000001" customHeight="1">
      <c r="A2429" s="87">
        <f>IF(biasa1[[#This Row],[JUMLAH]]&gt;0,COUNT(A$3:$A2428)+1,"")</f>
        <v>2400</v>
      </c>
      <c r="B2429" s="88" t="s">
        <v>2367</v>
      </c>
      <c r="C2429" s="87">
        <f>IF(biasa1[[#This Row],[BARU]]="",biasa1[[#This Row],[JUMLAH AWAL]],biasa1[[#This Row],[BARU]])</f>
        <v>3</v>
      </c>
      <c r="D2429" s="87" t="s">
        <v>40</v>
      </c>
      <c r="E2429" s="87">
        <v>3</v>
      </c>
      <c r="F2429" s="87"/>
      <c r="G24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9" s="90"/>
      <c r="I24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9" s="91">
        <f>LOOKUP(ROW(K2429)-ROWS($K$1:$K$3),biasa1[NO])</f>
        <v>2426</v>
      </c>
      <c r="L2429" s="77" t="str">
        <f>LOOKUP(biasa2[[#This Row],[NO]],biasa1[NO],biasa1[NAMA])</f>
        <v>Tas ultah 5w</v>
      </c>
      <c r="M2429" s="91">
        <f>LOOKUP(biasa2[[#This Row],[NO]],biasa1[NO],biasa1[JUMLAH])</f>
        <v>5</v>
      </c>
      <c r="N2429" s="91" t="str">
        <f>LOOKUP(biasa2[[#This Row],[NO]],biasa1[NO],biasa1[SATUAN])</f>
        <v>60 ls</v>
      </c>
    </row>
    <row r="2430" spans="1:14" ht="20.100000000000001" customHeight="1">
      <c r="A2430" s="87">
        <f>IF(biasa1[[#This Row],[JUMLAH]]&gt;0,COUNT(A$3:$A2429)+1,"")</f>
        <v>2401</v>
      </c>
      <c r="B2430" s="88" t="s">
        <v>2368</v>
      </c>
      <c r="C2430" s="87">
        <f>IF(biasa1[[#This Row],[BARU]]="",biasa1[[#This Row],[JUMLAH AWAL]],biasa1[[#This Row],[BARU]])</f>
        <v>4</v>
      </c>
      <c r="D2430" s="87" t="s">
        <v>27</v>
      </c>
      <c r="E2430" s="87">
        <v>4</v>
      </c>
      <c r="F2430" s="87"/>
      <c r="G24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0" s="90"/>
      <c r="I24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0" s="91">
        <f>LOOKUP(ROW(K2430)-ROWS($K$1:$K$3),biasa1[NO])</f>
        <v>2427</v>
      </c>
      <c r="L2430" s="77" t="str">
        <f>LOOKUP(biasa2[[#This Row],[NO]],biasa1[NO],biasa1[NAMA])</f>
        <v>Tas ultah polkadot kecil 15x25</v>
      </c>
      <c r="M2430" s="91">
        <f>LOOKUP(biasa2[[#This Row],[NO]],biasa1[NO],biasa1[JUMLAH])</f>
        <v>8</v>
      </c>
      <c r="N2430" s="91" t="str">
        <f>LOOKUP(biasa2[[#This Row],[NO]],biasa1[NO],biasa1[SATUAN])</f>
        <v>60 ls</v>
      </c>
    </row>
    <row r="2431" spans="1:14" ht="20.100000000000001" customHeight="1">
      <c r="A2431" s="87">
        <f>IF(biasa1[[#This Row],[JUMLAH]]&gt;0,COUNT(A$3:$A2430)+1,"")</f>
        <v>2402</v>
      </c>
      <c r="B2431" s="88" t="s">
        <v>2369</v>
      </c>
      <c r="C2431" s="87">
        <f>IF(biasa1[[#This Row],[BARU]]="",biasa1[[#This Row],[JUMLAH AWAL]],biasa1[[#This Row],[BARU]])</f>
        <v>4</v>
      </c>
      <c r="D2431" s="87" t="s">
        <v>76</v>
      </c>
      <c r="E2431" s="87">
        <v>4</v>
      </c>
      <c r="F2431" s="87"/>
      <c r="G24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1" s="90"/>
      <c r="I24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1" s="91">
        <f>LOOKUP(ROW(K2431)-ROWS($K$1:$K$3),biasa1[NO])</f>
        <v>2428</v>
      </c>
      <c r="L2431" s="77" t="str">
        <f>LOOKUP(biasa2[[#This Row],[NO]],biasa1[NO],biasa1[NAMA])</f>
        <v>Tas ultah warna warna</v>
      </c>
      <c r="M2431" s="91">
        <f>LOOKUP(biasa2[[#This Row],[NO]],biasa1[NO],biasa1[JUMLAH])</f>
        <v>3</v>
      </c>
      <c r="N2431" s="91" t="str">
        <f>LOOKUP(biasa2[[#This Row],[NO]],biasa1[NO],biasa1[SATUAN])</f>
        <v>500 pk</v>
      </c>
    </row>
    <row r="2432" spans="1:14" ht="20.100000000000001" customHeight="1">
      <c r="A2432" s="87">
        <f>IF(biasa1[[#This Row],[JUMLAH]]&gt;0,COUNT(A$3:$A2431)+1,"")</f>
        <v>2403</v>
      </c>
      <c r="B2432" s="88" t="s">
        <v>2370</v>
      </c>
      <c r="C2432" s="87">
        <f>IF(biasa1[[#This Row],[BARU]]="",biasa1[[#This Row],[JUMLAH AWAL]],biasa1[[#This Row],[BARU]])</f>
        <v>45</v>
      </c>
      <c r="D2432" s="87" t="s">
        <v>11</v>
      </c>
      <c r="E2432" s="87">
        <v>45</v>
      </c>
      <c r="F2432" s="87"/>
      <c r="G24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2" s="90"/>
      <c r="I24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2" s="91">
        <f>LOOKUP(ROW(K2432)-ROWS($K$1:$K$3),biasa1[NO])</f>
        <v>2429</v>
      </c>
      <c r="L2432" s="77" t="str">
        <f>LOOKUP(biasa2[[#This Row],[NO]],biasa1[NO],biasa1[NAMA])</f>
        <v>Tas Xmy 1609-12</v>
      </c>
      <c r="M2432" s="91">
        <f>LOOKUP(biasa2[[#This Row],[NO]],biasa1[NO],biasa1[JUMLAH])</f>
        <v>2</v>
      </c>
      <c r="N2432" s="91" t="str">
        <f>LOOKUP(biasa2[[#This Row],[NO]],biasa1[NO],biasa1[SATUAN])</f>
        <v>40 ls</v>
      </c>
    </row>
    <row r="2433" spans="1:14" ht="20.100000000000001" customHeight="1">
      <c r="A2433" s="87">
        <f>IF(biasa1[[#This Row],[JUMLAH]]&gt;0,COUNT(A$3:$A2432)+1,"")</f>
        <v>2404</v>
      </c>
      <c r="B2433" s="88" t="s">
        <v>2371</v>
      </c>
      <c r="C2433" s="87">
        <f>IF(biasa1[[#This Row],[BARU]]="",biasa1[[#This Row],[JUMLAH AWAL]],biasa1[[#This Row],[BARU]])</f>
        <v>2</v>
      </c>
      <c r="D2433" s="87" t="s">
        <v>2372</v>
      </c>
      <c r="E2433" s="87">
        <v>2</v>
      </c>
      <c r="F2433" s="87"/>
      <c r="G24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3" s="90"/>
      <c r="I24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3" s="91">
        <f>LOOKUP(ROW(K2433)-ROWS($K$1:$K$3),biasa1[NO])</f>
        <v>2430</v>
      </c>
      <c r="L2433" s="77" t="str">
        <f>LOOKUP(biasa2[[#This Row],[NO]],biasa1[NO],biasa1[NAMA])</f>
        <v>Tas Xmy JDL (1609-04)</v>
      </c>
      <c r="M2433" s="91">
        <f>LOOKUP(biasa2[[#This Row],[NO]],biasa1[NO],biasa1[JUMLAH])</f>
        <v>2</v>
      </c>
      <c r="N2433" s="91" t="str">
        <f>LOOKUP(biasa2[[#This Row],[NO]],biasa1[NO],biasa1[SATUAN])</f>
        <v>30 ls</v>
      </c>
    </row>
    <row r="2434" spans="1:14" ht="20.100000000000001" customHeight="1">
      <c r="A2434" s="87">
        <f>IF(biasa1[[#This Row],[JUMLAH]]&gt;0,COUNT(A$3:$A2433)+1,"")</f>
        <v>2405</v>
      </c>
      <c r="B2434" s="88" t="s">
        <v>2373</v>
      </c>
      <c r="C2434" s="87">
        <f>IF(biasa1[[#This Row],[BARU]]="",biasa1[[#This Row],[JUMLAH AWAL]],biasa1[[#This Row],[BARU]])</f>
        <v>16</v>
      </c>
      <c r="D2434" s="87" t="s">
        <v>1367</v>
      </c>
      <c r="E2434" s="87">
        <v>16</v>
      </c>
      <c r="F2434" s="87"/>
      <c r="G24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4" s="90"/>
      <c r="I24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4" s="91">
        <f>LOOKUP(ROW(K2434)-ROWS($K$1:$K$3),biasa1[NO])</f>
        <v>2431</v>
      </c>
      <c r="L2434" s="77" t="str">
        <f>LOOKUP(biasa2[[#This Row],[NO]],biasa1[NO],biasa1[NAMA])</f>
        <v>Tas Xmy KT</v>
      </c>
      <c r="M2434" s="91">
        <f>LOOKUP(biasa2[[#This Row],[NO]],biasa1[NO],biasa1[JUMLAH])</f>
        <v>1</v>
      </c>
      <c r="N2434" s="91">
        <f>LOOKUP(biasa2[[#This Row],[NO]],biasa1[NO],biasa1[SATUAN])</f>
        <v>0</v>
      </c>
    </row>
    <row r="2435" spans="1:14" ht="20.100000000000001" customHeight="1">
      <c r="A2435" s="87">
        <f>IF(biasa1[[#This Row],[JUMLAH]]&gt;0,COUNT(A$3:$A2434)+1,"")</f>
        <v>2406</v>
      </c>
      <c r="B2435" s="88" t="s">
        <v>2374</v>
      </c>
      <c r="C2435" s="87">
        <f>IF(biasa1[[#This Row],[BARU]]="",biasa1[[#This Row],[JUMLAH AWAL]],biasa1[[#This Row],[BARU]])</f>
        <v>1</v>
      </c>
      <c r="D2435" s="87" t="s">
        <v>40</v>
      </c>
      <c r="E2435" s="87">
        <v>1</v>
      </c>
      <c r="F2435" s="87"/>
      <c r="G24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5" s="90"/>
      <c r="I24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5" s="91">
        <f>LOOKUP(ROW(K2435)-ROWS($K$1:$K$3),biasa1[NO])</f>
        <v>2432</v>
      </c>
      <c r="L2435" s="77" t="str">
        <f>LOOKUP(biasa2[[#This Row],[NO]],biasa1[NO],biasa1[NAMA])</f>
        <v>Tas Zipper Folio Tali 1 MM Topla</v>
      </c>
      <c r="M2435" s="91">
        <f>LOOKUP(biasa2[[#This Row],[NO]],biasa1[NO],biasa1[JUMLAH])</f>
        <v>5</v>
      </c>
      <c r="N2435" s="91">
        <f>LOOKUP(biasa2[[#This Row],[NO]],biasa1[NO],biasa1[SATUAN])</f>
        <v>240</v>
      </c>
    </row>
    <row r="2436" spans="1:14" ht="20.100000000000001" customHeight="1">
      <c r="A2436" s="87">
        <f>IF(biasa1[[#This Row],[JUMLAH]]&gt;0,COUNT(A$3:$A2435)+1,"")</f>
        <v>2407</v>
      </c>
      <c r="B2436" s="88" t="s">
        <v>2375</v>
      </c>
      <c r="C2436" s="87">
        <f>IF(biasa1[[#This Row],[BARU]]="",biasa1[[#This Row],[JUMLAH AWAL]],biasa1[[#This Row],[BARU]])</f>
        <v>2</v>
      </c>
      <c r="D2436" s="87" t="s">
        <v>27</v>
      </c>
      <c r="E2436" s="87">
        <v>2</v>
      </c>
      <c r="F2436" s="87"/>
      <c r="G24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6" s="90"/>
      <c r="I24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6" s="91">
        <f>LOOKUP(ROW(K2436)-ROWS($K$1:$K$3),biasa1[NO])</f>
        <v>2433</v>
      </c>
      <c r="L2436" s="77" t="str">
        <f>LOOKUP(biasa2[[#This Row],[NO]],biasa1[NO],biasa1[NAMA])</f>
        <v xml:space="preserve">Tas Zipper Folio Tali 2 MM </v>
      </c>
      <c r="M2436" s="91">
        <f>LOOKUP(biasa2[[#This Row],[NO]],biasa1[NO],biasa1[JUMLAH])</f>
        <v>6</v>
      </c>
      <c r="N2436" s="91">
        <f>LOOKUP(biasa2[[#This Row],[NO]],biasa1[NO],biasa1[SATUAN])</f>
        <v>240</v>
      </c>
    </row>
    <row r="2437" spans="1:14" ht="20.100000000000001" customHeight="1">
      <c r="A2437" s="87">
        <f>IF(biasa1[[#This Row],[JUMLAH]]&gt;0,COUNT(A$3:$A2436)+1,"")</f>
        <v>2408</v>
      </c>
      <c r="B2437" s="88" t="s">
        <v>2376</v>
      </c>
      <c r="C2437" s="87">
        <f>IF(biasa1[[#This Row],[BARU]]="",biasa1[[#This Row],[JUMLAH AWAL]],biasa1[[#This Row],[BARU]])</f>
        <v>4</v>
      </c>
      <c r="D2437" s="87" t="s">
        <v>40</v>
      </c>
      <c r="E2437" s="87">
        <v>4</v>
      </c>
      <c r="F2437" s="87"/>
      <c r="G24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7" s="90"/>
      <c r="I24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7" s="91">
        <f>LOOKUP(ROW(K2437)-ROWS($K$1:$K$3),biasa1[NO])</f>
        <v>2434</v>
      </c>
      <c r="L2437" s="77" t="str">
        <f>LOOKUP(biasa2[[#This Row],[NO]],biasa1[NO],biasa1[NAMA])</f>
        <v>Tas/ MAP jinjing Cute bear</v>
      </c>
      <c r="M2437" s="91">
        <f>LOOKUP(biasa2[[#This Row],[NO]],biasa1[NO],biasa1[JUMLAH])</f>
        <v>1</v>
      </c>
      <c r="N2437" s="91" t="str">
        <f>LOOKUP(biasa2[[#This Row],[NO]],biasa1[NO],biasa1[SATUAN])</f>
        <v>20 ls</v>
      </c>
    </row>
    <row r="2438" spans="1:14" ht="20.100000000000001" customHeight="1">
      <c r="A2438" s="87">
        <f>IF(biasa1[[#This Row],[JUMLAH]]&gt;0,COUNT(A$3:$A2437)+1,"")</f>
        <v>2409</v>
      </c>
      <c r="B2438" s="88" t="s">
        <v>2377</v>
      </c>
      <c r="C2438" s="87">
        <f>IF(biasa1[[#This Row],[BARU]]="",biasa1[[#This Row],[JUMLAH AWAL]],biasa1[[#This Row],[BARU]])</f>
        <v>5</v>
      </c>
      <c r="D2438" s="87" t="s">
        <v>45</v>
      </c>
      <c r="E2438" s="87">
        <v>5</v>
      </c>
      <c r="F2438" s="87"/>
      <c r="G24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8" s="90"/>
      <c r="I24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8" s="91">
        <f>LOOKUP(ROW(K2438)-ROWS($K$1:$K$3),biasa1[NO])</f>
        <v>2435</v>
      </c>
      <c r="L2438" s="77" t="str">
        <f>LOOKUP(biasa2[[#This Row],[NO]],biasa1[NO],biasa1[NAMA])</f>
        <v>Tas/ paper Bag motif campur</v>
      </c>
      <c r="M2438" s="91">
        <f>LOOKUP(biasa2[[#This Row],[NO]],biasa1[NO],biasa1[JUMLAH])</f>
        <v>1</v>
      </c>
      <c r="N2438" s="91" t="str">
        <f>LOOKUP(biasa2[[#This Row],[NO]],biasa1[NO],biasa1[SATUAN])</f>
        <v>60 ls</v>
      </c>
    </row>
    <row r="2439" spans="1:14" ht="20.100000000000001" customHeight="1">
      <c r="A2439" s="87">
        <f>IF(biasa1[[#This Row],[JUMLAH]]&gt;0,COUNT(A$3:$A2438)+1,"")</f>
        <v>2410</v>
      </c>
      <c r="B2439" s="88" t="s">
        <v>2378</v>
      </c>
      <c r="C2439" s="87">
        <f>IF(biasa1[[#This Row],[BARU]]="",biasa1[[#This Row],[JUMLAH AWAL]],biasa1[[#This Row],[BARU]])</f>
        <v>7</v>
      </c>
      <c r="D2439" s="87" t="s">
        <v>11</v>
      </c>
      <c r="E2439" s="87">
        <v>7</v>
      </c>
      <c r="F2439" s="87"/>
      <c r="G24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9" s="90"/>
      <c r="I24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9" s="91">
        <f>LOOKUP(ROW(K2439)-ROWS($K$1:$K$3),biasa1[NO])</f>
        <v>2436</v>
      </c>
      <c r="L2439" s="77" t="str">
        <f>LOOKUP(biasa2[[#This Row],[NO]],biasa1[NO],biasa1[NAMA])</f>
        <v>Tempelan Kaca 2,5</v>
      </c>
      <c r="M2439" s="91">
        <f>LOOKUP(biasa2[[#This Row],[NO]],biasa1[NO],biasa1[JUMLAH])</f>
        <v>1</v>
      </c>
      <c r="N2439" s="91" t="str">
        <f>LOOKUP(biasa2[[#This Row],[NO]],biasa1[NO],biasa1[SATUAN])</f>
        <v>7200 pc</v>
      </c>
    </row>
    <row r="2440" spans="1:14" ht="20.100000000000001" customHeight="1">
      <c r="A2440" s="87">
        <f>IF(biasa1[[#This Row],[JUMLAH]]&gt;0,COUNT(A$3:$A2439)+1,"")</f>
        <v>2411</v>
      </c>
      <c r="B2440" s="88" t="s">
        <v>2379</v>
      </c>
      <c r="C2440" s="87">
        <f>IF(biasa1[[#This Row],[BARU]]="",biasa1[[#This Row],[JUMLAH AWAL]],biasa1[[#This Row],[BARU]])</f>
        <v>1</v>
      </c>
      <c r="D2440" s="87" t="s">
        <v>38</v>
      </c>
      <c r="E2440" s="87">
        <v>1</v>
      </c>
      <c r="F2440" s="87"/>
      <c r="G24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0" s="90"/>
      <c r="I24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0" s="91">
        <f>LOOKUP(ROW(K2440)-ROWS($K$1:$K$3),biasa1[NO])</f>
        <v>2437</v>
      </c>
      <c r="L2440" s="77" t="str">
        <f>LOOKUP(biasa2[[#This Row],[NO]],biasa1[NO],biasa1[NAMA])</f>
        <v>Tempelan Kaca 3,5</v>
      </c>
      <c r="M2440" s="91">
        <f>LOOKUP(biasa2[[#This Row],[NO]],biasa1[NO],biasa1[JUMLAH])</f>
        <v>5</v>
      </c>
      <c r="N2440" s="91" t="str">
        <f>LOOKUP(biasa2[[#This Row],[NO]],biasa1[NO],biasa1[SATUAN])</f>
        <v>7200 pc</v>
      </c>
    </row>
    <row r="2441" spans="1:14" ht="20.100000000000001" customHeight="1">
      <c r="A2441" s="87">
        <f>IF(biasa1[[#This Row],[JUMLAH]]&gt;0,COUNT(A$3:$A2440)+1,"")</f>
        <v>2412</v>
      </c>
      <c r="B2441" s="88" t="s">
        <v>2380</v>
      </c>
      <c r="C2441" s="87">
        <f>IF(biasa1[[#This Row],[BARU]]="",biasa1[[#This Row],[JUMLAH AWAL]],biasa1[[#This Row],[BARU]])</f>
        <v>4</v>
      </c>
      <c r="D2441" s="87" t="s">
        <v>11</v>
      </c>
      <c r="E2441" s="87">
        <v>4</v>
      </c>
      <c r="F2441" s="87"/>
      <c r="G24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1" s="90"/>
      <c r="I24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1" s="91">
        <f>LOOKUP(ROW(K2441)-ROWS($K$1:$K$3),biasa1[NO])</f>
        <v>2438</v>
      </c>
      <c r="L2441" s="77" t="str">
        <f>LOOKUP(biasa2[[#This Row],[NO]],biasa1[NO],biasa1[NAMA])</f>
        <v>Tempelan Kaca 33 D (3,5")</v>
      </c>
      <c r="M2441" s="91">
        <f>LOOKUP(biasa2[[#This Row],[NO]],biasa1[NO],biasa1[JUMLAH])</f>
        <v>1</v>
      </c>
      <c r="N2441" s="91" t="str">
        <f>LOOKUP(biasa2[[#This Row],[NO]],biasa1[NO],biasa1[SATUAN])</f>
        <v>20.000 pc</v>
      </c>
    </row>
    <row r="2442" spans="1:14" ht="20.100000000000001" customHeight="1">
      <c r="A2442" s="87">
        <f>IF(biasa1[[#This Row],[JUMLAH]]&gt;0,COUNT(A$3:$A2441)+1,"")</f>
        <v>2413</v>
      </c>
      <c r="B2442" s="88" t="s">
        <v>2381</v>
      </c>
      <c r="C2442" s="87">
        <f>IF(biasa1[[#This Row],[BARU]]="",biasa1[[#This Row],[JUMLAH AWAL]],biasa1[[#This Row],[BARU]])</f>
        <v>12</v>
      </c>
      <c r="D2442" s="87" t="s">
        <v>11</v>
      </c>
      <c r="E2442" s="87">
        <v>12</v>
      </c>
      <c r="F2442" s="87"/>
      <c r="G24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2" s="90"/>
      <c r="I24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2" s="91">
        <f>LOOKUP(ROW(K2442)-ROWS($K$1:$K$3),biasa1[NO])</f>
        <v>2439</v>
      </c>
      <c r="L2442" s="77" t="str">
        <f>LOOKUP(biasa2[[#This Row],[NO]],biasa1[NO],biasa1[NAMA])</f>
        <v>Tempelan Kaca 35 D (Gantungan kcl+Tg)</v>
      </c>
      <c r="M2442" s="91">
        <f>LOOKUP(biasa2[[#This Row],[NO]],biasa1[NO],biasa1[JUMLAH])</f>
        <v>2</v>
      </c>
      <c r="N2442" s="91" t="str">
        <f>LOOKUP(biasa2[[#This Row],[NO]],biasa1[NO],biasa1[SATUAN])</f>
        <v>15.000 pc</v>
      </c>
    </row>
    <row r="2443" spans="1:14" ht="20.100000000000001" customHeight="1">
      <c r="A2443" s="87">
        <f>IF(biasa1[[#This Row],[JUMLAH]]&gt;0,COUNT(A$3:$A2442)+1,"")</f>
        <v>2414</v>
      </c>
      <c r="B2443" s="88" t="s">
        <v>2382</v>
      </c>
      <c r="C2443" s="87">
        <f>IF(biasa1[[#This Row],[BARU]]="",biasa1[[#This Row],[JUMLAH AWAL]],biasa1[[#This Row],[BARU]])</f>
        <v>1</v>
      </c>
      <c r="D2443" s="87" t="s">
        <v>72</v>
      </c>
      <c r="E2443" s="87">
        <v>1</v>
      </c>
      <c r="F2443" s="87"/>
      <c r="G24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3" s="90"/>
      <c r="I24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3" s="91">
        <f>LOOKUP(ROW(K2443)-ROWS($K$1:$K$3),biasa1[NO])</f>
        <v>2440</v>
      </c>
      <c r="L2443" s="77" t="str">
        <f>LOOKUP(biasa2[[#This Row],[NO]],biasa1[NO],biasa1[NAMA])</f>
        <v>Tempelan Kaca 35 D (Gantungan kcl+Tg)</v>
      </c>
      <c r="M2443" s="91">
        <f>LOOKUP(biasa2[[#This Row],[NO]],biasa1[NO],biasa1[JUMLAH])</f>
        <v>1</v>
      </c>
      <c r="N2443" s="91" t="str">
        <f>LOOKUP(biasa2[[#This Row],[NO]],biasa1[NO],biasa1[SATUAN])</f>
        <v>70.000 pc</v>
      </c>
    </row>
    <row r="2444" spans="1:14" ht="20.100000000000001" customHeight="1">
      <c r="A2444" s="87">
        <f>IF(biasa1[[#This Row],[JUMLAH]]&gt;0,COUNT(A$3:$A2443)+1,"")</f>
        <v>2415</v>
      </c>
      <c r="B2444" s="88" t="s">
        <v>2382</v>
      </c>
      <c r="C2444" s="87">
        <f>IF(biasa1[[#This Row],[BARU]]="",biasa1[[#This Row],[JUMLAH AWAL]],biasa1[[#This Row],[BARU]])</f>
        <v>4</v>
      </c>
      <c r="D2444" s="87" t="s">
        <v>27</v>
      </c>
      <c r="E2444" s="87">
        <v>4</v>
      </c>
      <c r="F2444" s="87"/>
      <c r="G24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4" s="90"/>
      <c r="I24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4" s="91">
        <f>LOOKUP(ROW(K2444)-ROWS($K$1:$K$3),biasa1[NO])</f>
        <v>2441</v>
      </c>
      <c r="L2444" s="77" t="str">
        <f>LOOKUP(biasa2[[#This Row],[NO]],biasa1[NO],biasa1[NAMA])</f>
        <v>Tempelan Kaca 4,5</v>
      </c>
      <c r="M2444" s="91">
        <f>LOOKUP(biasa2[[#This Row],[NO]],biasa1[NO],biasa1[JUMLAH])</f>
        <v>1</v>
      </c>
      <c r="N2444" s="91" t="str">
        <f>LOOKUP(biasa2[[#This Row],[NO]],biasa1[NO],biasa1[SATUAN])</f>
        <v>5040 pc</v>
      </c>
    </row>
    <row r="2445" spans="1:14" ht="20.100000000000001" customHeight="1">
      <c r="A2445" s="87">
        <f>IF(biasa1[[#This Row],[JUMLAH]]&gt;0,COUNT(A$3:$A2444)+1,"")</f>
        <v>2416</v>
      </c>
      <c r="B2445" s="88" t="s">
        <v>2383</v>
      </c>
      <c r="C2445" s="87">
        <f>IF(biasa1[[#This Row],[BARU]]="",biasa1[[#This Row],[JUMLAH AWAL]],biasa1[[#This Row],[BARU]])</f>
        <v>3</v>
      </c>
      <c r="D2445" s="87" t="s">
        <v>40</v>
      </c>
      <c r="E2445" s="87">
        <v>3</v>
      </c>
      <c r="F2445" s="87"/>
      <c r="G24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5" s="90"/>
      <c r="I24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5" s="91">
        <f>LOOKUP(ROW(K2445)-ROWS($K$1:$K$3),biasa1[NO])</f>
        <v>2442</v>
      </c>
      <c r="L2445" s="77" t="str">
        <f>LOOKUP(biasa2[[#This Row],[NO]],biasa1[NO],biasa1[NAMA])</f>
        <v>Tempelan Kaca 8</v>
      </c>
      <c r="M2445" s="91">
        <f>LOOKUP(biasa2[[#This Row],[NO]],biasa1[NO],biasa1[JUMLAH])</f>
        <v>3</v>
      </c>
      <c r="N2445" s="91" t="str">
        <f>LOOKUP(biasa2[[#This Row],[NO]],biasa1[NO],biasa1[SATUAN])</f>
        <v>2016 pc</v>
      </c>
    </row>
    <row r="2446" spans="1:14" ht="20.100000000000001" customHeight="1">
      <c r="A2446" s="87">
        <f>IF(biasa1[[#This Row],[JUMLAH]]&gt;0,COUNT(A$3:$A2445)+1,"")</f>
        <v>2417</v>
      </c>
      <c r="B2446" s="88" t="s">
        <v>2384</v>
      </c>
      <c r="C2446" s="87">
        <f>IF(biasa1[[#This Row],[BARU]]="",biasa1[[#This Row],[JUMLAH AWAL]],biasa1[[#This Row],[BARU]])</f>
        <v>3</v>
      </c>
      <c r="D2446" s="87" t="s">
        <v>27</v>
      </c>
      <c r="E2446" s="87">
        <v>3</v>
      </c>
      <c r="F2446" s="87"/>
      <c r="G24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6" s="90"/>
      <c r="I24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6" s="91">
        <f>LOOKUP(ROW(K2446)-ROWS($K$1:$K$3),biasa1[NO])</f>
        <v>2443</v>
      </c>
      <c r="L2446" s="77" t="str">
        <f>LOOKUP(biasa2[[#This Row],[NO]],biasa1[NO],biasa1[NAMA])</f>
        <v>Tinta 20mm (1 line)</v>
      </c>
      <c r="M2446" s="91">
        <f>LOOKUP(biasa2[[#This Row],[NO]],biasa1[NO],biasa1[JUMLAH])</f>
        <v>3</v>
      </c>
      <c r="N2446" s="91" t="str">
        <f>LOOKUP(biasa2[[#This Row],[NO]],biasa1[NO],biasa1[SATUAN])</f>
        <v>2000 pc</v>
      </c>
    </row>
    <row r="2447" spans="1:14" ht="20.100000000000001" customHeight="1">
      <c r="A2447" s="87">
        <f>IF(biasa1[[#This Row],[JUMLAH]]&gt;0,COUNT(A$3:$A2446)+1,"")</f>
        <v>2418</v>
      </c>
      <c r="B2447" s="88" t="s">
        <v>2385</v>
      </c>
      <c r="C2447" s="87">
        <f>IF(biasa1[[#This Row],[BARU]]="",biasa1[[#This Row],[JUMLAH AWAL]],biasa1[[#This Row],[BARU]])</f>
        <v>3</v>
      </c>
      <c r="D2447" s="87" t="s">
        <v>33</v>
      </c>
      <c r="E2447" s="87">
        <v>3</v>
      </c>
      <c r="F2447" s="87"/>
      <c r="G24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7" s="90"/>
      <c r="I24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7" s="91">
        <f>LOOKUP(ROW(K2447)-ROWS($K$1:$K$3),biasa1[NO])</f>
        <v>2444</v>
      </c>
      <c r="L2447" s="77" t="str">
        <f>LOOKUP(biasa2[[#This Row],[NO]],biasa1[NO],biasa1[NAMA])</f>
        <v>Tinta Daishen B</v>
      </c>
      <c r="M2447" s="91">
        <f>LOOKUP(biasa2[[#This Row],[NO]],biasa1[NO],biasa1[JUMLAH])</f>
        <v>9</v>
      </c>
      <c r="N2447" s="91" t="str">
        <f>LOOKUP(biasa2[[#This Row],[NO]],biasa1[NO],biasa1[SATUAN])</f>
        <v>12 ls</v>
      </c>
    </row>
    <row r="2448" spans="1:14" ht="20.100000000000001" customHeight="1">
      <c r="A2448" s="87">
        <f>IF(biasa1[[#This Row],[JUMLAH]]&gt;0,COUNT(A$3:$A2447)+1,"")</f>
        <v>2419</v>
      </c>
      <c r="B2448" s="88" t="s">
        <v>2386</v>
      </c>
      <c r="C2448" s="87">
        <f>IF(biasa1[[#This Row],[BARU]]="",biasa1[[#This Row],[JUMLAH AWAL]],biasa1[[#This Row],[BARU]])</f>
        <v>1</v>
      </c>
      <c r="D2448" s="87"/>
      <c r="E2448" s="87">
        <v>1</v>
      </c>
      <c r="F2448" s="87"/>
      <c r="G24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8" s="90"/>
      <c r="I24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8" s="91">
        <f>LOOKUP(ROW(K2448)-ROWS($K$1:$K$3),biasa1[NO])</f>
        <v>2445</v>
      </c>
      <c r="L2448" s="77" t="str">
        <f>LOOKUP(biasa2[[#This Row],[NO]],biasa1[NO],biasa1[NAMA])</f>
        <v>Tinta Daishen U</v>
      </c>
      <c r="M2448" s="91">
        <f>LOOKUP(biasa2[[#This Row],[NO]],biasa1[NO],biasa1[JUMLAH])</f>
        <v>18</v>
      </c>
      <c r="N2448" s="91" t="str">
        <f>LOOKUP(biasa2[[#This Row],[NO]],biasa1[NO],biasa1[SATUAN])</f>
        <v>12 ls</v>
      </c>
    </row>
    <row r="2449" spans="1:14" ht="20.100000000000001" customHeight="1">
      <c r="A2449" s="87">
        <f>IF(biasa1[[#This Row],[JUMLAH]]&gt;0,COUNT(A$3:$A2448)+1,"")</f>
        <v>2420</v>
      </c>
      <c r="B2449" s="88" t="s">
        <v>2387</v>
      </c>
      <c r="C2449" s="87">
        <f>IF(biasa1[[#This Row],[BARU]]="",biasa1[[#This Row],[JUMLAH AWAL]],biasa1[[#This Row],[BARU]])</f>
        <v>6</v>
      </c>
      <c r="D2449" s="87" t="s">
        <v>72</v>
      </c>
      <c r="E2449" s="87">
        <v>6</v>
      </c>
      <c r="F2449" s="87"/>
      <c r="G24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9" s="90"/>
      <c r="I24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9" s="91">
        <f>LOOKUP(ROW(K2449)-ROWS($K$1:$K$3),biasa1[NO])</f>
        <v>2446</v>
      </c>
      <c r="L2449" s="77" t="str">
        <f>LOOKUP(biasa2[[#This Row],[NO]],biasa1[NO],biasa1[NAMA])</f>
        <v>Tinta Daishen U/B</v>
      </c>
      <c r="M2449" s="91">
        <f>LOOKUP(biasa2[[#This Row],[NO]],biasa1[NO],biasa1[JUMLAH])</f>
        <v>21</v>
      </c>
      <c r="N2449" s="91" t="str">
        <f>LOOKUP(biasa2[[#This Row],[NO]],biasa1[NO],biasa1[SATUAN])</f>
        <v>12 ls</v>
      </c>
    </row>
    <row r="2450" spans="1:14" ht="20.100000000000001" customHeight="1">
      <c r="A2450" s="87">
        <f>IF(biasa1[[#This Row],[JUMLAH]]&gt;0,COUNT(A$3:$A2449)+1,"")</f>
        <v>2421</v>
      </c>
      <c r="B2450" s="88" t="s">
        <v>2388</v>
      </c>
      <c r="C2450" s="87">
        <f>IF(biasa1[[#This Row],[BARU]]="",biasa1[[#This Row],[JUMLAH AWAL]],biasa1[[#This Row],[BARU]])</f>
        <v>4</v>
      </c>
      <c r="D2450" s="87" t="s">
        <v>54</v>
      </c>
      <c r="E2450" s="87">
        <v>4</v>
      </c>
      <c r="F2450" s="87"/>
      <c r="G24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0" s="90"/>
      <c r="I24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0" s="91">
        <f>LOOKUP(ROW(K2450)-ROWS($K$1:$K$3),biasa1[NO])</f>
        <v>2447</v>
      </c>
      <c r="L2450" s="77" t="str">
        <f>LOOKUP(biasa2[[#This Row],[NO]],biasa1[NO],biasa1[NAMA])</f>
        <v>Tinta Hero</v>
      </c>
      <c r="M2450" s="91">
        <f>LOOKUP(biasa2[[#This Row],[NO]],biasa1[NO],biasa1[JUMLAH])</f>
        <v>7</v>
      </c>
      <c r="N2450" s="91" t="str">
        <f>LOOKUP(biasa2[[#This Row],[NO]],biasa1[NO],biasa1[SATUAN])</f>
        <v>12 ls</v>
      </c>
    </row>
    <row r="2451" spans="1:14" ht="20.100000000000001" customHeight="1">
      <c r="A2451" s="87">
        <f>IF(biasa1[[#This Row],[JUMLAH]]&gt;0,COUNT(A$3:$A2450)+1,"")</f>
        <v>2422</v>
      </c>
      <c r="B2451" s="88" t="s">
        <v>2389</v>
      </c>
      <c r="C2451" s="87">
        <f>IF(biasa1[[#This Row],[BARU]]="",biasa1[[#This Row],[JUMLAH AWAL]],biasa1[[#This Row],[BARU]])</f>
        <v>2</v>
      </c>
      <c r="D2451" s="87" t="s">
        <v>93</v>
      </c>
      <c r="E2451" s="87">
        <v>2</v>
      </c>
      <c r="F2451" s="87"/>
      <c r="G24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1" s="90"/>
      <c r="I24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1" s="91">
        <f>LOOKUP(ROW(K2451)-ROWS($K$1:$K$3),biasa1[NO])</f>
        <v>2448</v>
      </c>
      <c r="L2451" s="77" t="str">
        <f>LOOKUP(biasa2[[#This Row],[NO]],biasa1[NO],biasa1[NAMA])</f>
        <v>Tipe ex 0425 B/ 25/ 4</v>
      </c>
      <c r="M2451" s="91">
        <f>LOOKUP(biasa2[[#This Row],[NO]],biasa1[NO],biasa1[JUMLAH])</f>
        <v>1</v>
      </c>
      <c r="N2451" s="91" t="str">
        <f>LOOKUP(biasa2[[#This Row],[NO]],biasa1[NO],biasa1[SATUAN])</f>
        <v>48 ls</v>
      </c>
    </row>
    <row r="2452" spans="1:14" ht="20.100000000000001" customHeight="1">
      <c r="A2452" s="87">
        <f>IF(biasa1[[#This Row],[JUMLAH]]&gt;0,COUNT(A$3:$A2451)+1,"")</f>
        <v>2423</v>
      </c>
      <c r="B2452" s="88" t="s">
        <v>2390</v>
      </c>
      <c r="C2452" s="87">
        <f>IF(biasa1[[#This Row],[BARU]]="",biasa1[[#This Row],[JUMLAH AWAL]],biasa1[[#This Row],[BARU]])</f>
        <v>1</v>
      </c>
      <c r="D2452" s="87" t="s">
        <v>72</v>
      </c>
      <c r="E2452" s="87">
        <v>1</v>
      </c>
      <c r="F2452" s="87"/>
      <c r="G24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2" s="90"/>
      <c r="I24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2" s="91">
        <f>LOOKUP(ROW(K2452)-ROWS($K$1:$K$3),biasa1[NO])</f>
        <v>2449</v>
      </c>
      <c r="L2452" s="77" t="str">
        <f>LOOKUP(biasa2[[#This Row],[NO]],biasa1[NO],biasa1[NAMA])</f>
        <v>Tipe ex 0806 MM</v>
      </c>
      <c r="M2452" s="91">
        <f>LOOKUP(biasa2[[#This Row],[NO]],biasa1[NO],biasa1[JUMLAH])</f>
        <v>5</v>
      </c>
      <c r="N2452" s="91" t="str">
        <f>LOOKUP(biasa2[[#This Row],[NO]],biasa1[NO],biasa1[SATUAN])</f>
        <v>192 ls</v>
      </c>
    </row>
    <row r="2453" spans="1:14" ht="20.100000000000001" customHeight="1">
      <c r="A2453" s="87">
        <f>IF(biasa1[[#This Row],[JUMLAH]]&gt;0,COUNT(A$3:$A2452)+1,"")</f>
        <v>2424</v>
      </c>
      <c r="B2453" s="88" t="s">
        <v>2391</v>
      </c>
      <c r="C2453" s="87">
        <f>IF(biasa1[[#This Row],[BARU]]="",biasa1[[#This Row],[JUMLAH AWAL]],biasa1[[#This Row],[BARU]])</f>
        <v>2</v>
      </c>
      <c r="D2453" s="87" t="s">
        <v>40</v>
      </c>
      <c r="E2453" s="87">
        <v>2</v>
      </c>
      <c r="F2453" s="87"/>
      <c r="G24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3" s="90"/>
      <c r="I24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3" s="91">
        <f>LOOKUP(ROW(K2453)-ROWS($K$1:$K$3),biasa1[NO])</f>
        <v>2450</v>
      </c>
      <c r="L2453" s="77" t="str">
        <f>LOOKUP(biasa2[[#This Row],[NO]],biasa1[NO],biasa1[NAMA])</f>
        <v>Tipe ex 0807 PR</v>
      </c>
      <c r="M2453" s="91">
        <f>LOOKUP(biasa2[[#This Row],[NO]],biasa1[NO],biasa1[JUMLAH])</f>
        <v>6</v>
      </c>
      <c r="N2453" s="91" t="str">
        <f>LOOKUP(biasa2[[#This Row],[NO]],biasa1[NO],biasa1[SATUAN])</f>
        <v>192 ls</v>
      </c>
    </row>
    <row r="2454" spans="1:14" ht="20.100000000000001" customHeight="1">
      <c r="A2454" s="87">
        <f>IF(biasa1[[#This Row],[JUMLAH]]&gt;0,COUNT(A$3:$A2453)+1,"")</f>
        <v>2425</v>
      </c>
      <c r="B2454" s="88" t="s">
        <v>2391</v>
      </c>
      <c r="C2454" s="87">
        <f>IF(biasa1[[#This Row],[BARU]]="",biasa1[[#This Row],[JUMLAH AWAL]],biasa1[[#This Row],[BARU]])</f>
        <v>3</v>
      </c>
      <c r="D2454" s="87" t="s">
        <v>1269</v>
      </c>
      <c r="E2454" s="87">
        <v>3</v>
      </c>
      <c r="F2454" s="87"/>
      <c r="G24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4" s="90"/>
      <c r="I24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4" s="91">
        <f>LOOKUP(ROW(K2454)-ROWS($K$1:$K$3),biasa1[NO])</f>
        <v>2451</v>
      </c>
      <c r="L2454" s="77" t="str">
        <f>LOOKUP(biasa2[[#This Row],[NO]],biasa1[NO],biasa1[NAMA])</f>
        <v>Tipe ex 0808 H.Kitty</v>
      </c>
      <c r="M2454" s="91">
        <f>LOOKUP(biasa2[[#This Row],[NO]],biasa1[NO],biasa1[JUMLAH])</f>
        <v>10</v>
      </c>
      <c r="N2454" s="91" t="str">
        <f>LOOKUP(biasa2[[#This Row],[NO]],biasa1[NO],biasa1[SATUAN])</f>
        <v>192 ls</v>
      </c>
    </row>
    <row r="2455" spans="1:14" ht="20.100000000000001" customHeight="1">
      <c r="A2455" s="87">
        <f>IF(biasa1[[#This Row],[JUMLAH]]&gt;0,COUNT(A$3:$A2454)+1,"")</f>
        <v>2426</v>
      </c>
      <c r="B2455" s="88" t="s">
        <v>2392</v>
      </c>
      <c r="C2455" s="87">
        <f>IF(biasa1[[#This Row],[BARU]]="",biasa1[[#This Row],[JUMLAH AWAL]],biasa1[[#This Row],[BARU]])</f>
        <v>5</v>
      </c>
      <c r="D2455" s="87" t="s">
        <v>40</v>
      </c>
      <c r="E2455" s="87">
        <v>5</v>
      </c>
      <c r="F2455" s="87"/>
      <c r="G24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5" s="90"/>
      <c r="I24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5" s="91">
        <f>LOOKUP(ROW(K2455)-ROWS($K$1:$K$3),biasa1[NO])</f>
        <v>2452</v>
      </c>
      <c r="L2455" s="77" t="str">
        <f>LOOKUP(biasa2[[#This Row],[NO]],biasa1[NO],biasa1[NAMA])</f>
        <v>Tipe ex 0821 FR</v>
      </c>
      <c r="M2455" s="91">
        <f>LOOKUP(biasa2[[#This Row],[NO]],biasa1[NO],biasa1[JUMLAH])</f>
        <v>1</v>
      </c>
      <c r="N2455" s="91" t="str">
        <f>LOOKUP(biasa2[[#This Row],[NO]],biasa1[NO],biasa1[SATUAN])</f>
        <v>144 ls</v>
      </c>
    </row>
    <row r="2456" spans="1:14" ht="20.100000000000001" customHeight="1">
      <c r="A2456" s="87">
        <f>IF(biasa1[[#This Row],[JUMLAH]]&gt;0,COUNT(A$3:$A2455)+1,"")</f>
        <v>2427</v>
      </c>
      <c r="B2456" s="88" t="s">
        <v>2393</v>
      </c>
      <c r="C2456" s="87">
        <f>IF(biasa1[[#This Row],[BARU]]="",biasa1[[#This Row],[JUMLAH AWAL]],biasa1[[#This Row],[BARU]])</f>
        <v>8</v>
      </c>
      <c r="D2456" s="87" t="s">
        <v>40</v>
      </c>
      <c r="E2456" s="87">
        <v>8</v>
      </c>
      <c r="F2456" s="87"/>
      <c r="G24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6" s="90"/>
      <c r="I24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6" s="91">
        <f>LOOKUP(ROW(K2456)-ROWS($K$1:$K$3),biasa1[NO])</f>
        <v>2453</v>
      </c>
      <c r="L2456" s="77" t="str">
        <f>LOOKUP(biasa2[[#This Row],[NO]],biasa1[NO],biasa1[NAMA])</f>
        <v>Tipe ex 1001(3)/ 240(2)</v>
      </c>
      <c r="M2456" s="91">
        <f>LOOKUP(biasa2[[#This Row],[NO]],biasa1[NO],biasa1[JUMLAH])</f>
        <v>5</v>
      </c>
      <c r="N2456" s="91" t="str">
        <f>LOOKUP(biasa2[[#This Row],[NO]],biasa1[NO],biasa1[SATUAN])</f>
        <v>576 pc</v>
      </c>
    </row>
    <row r="2457" spans="1:14" ht="20.100000000000001" customHeight="1">
      <c r="A2457" s="87">
        <f>IF(biasa1[[#This Row],[JUMLAH]]&gt;0,COUNT(A$3:$A2456)+1,"")</f>
        <v>2428</v>
      </c>
      <c r="B2457" s="88" t="s">
        <v>2394</v>
      </c>
      <c r="C2457" s="87">
        <f>IF(biasa1[[#This Row],[BARU]]="",biasa1[[#This Row],[JUMLAH AWAL]],biasa1[[#This Row],[BARU]])</f>
        <v>3</v>
      </c>
      <c r="D2457" s="87" t="s">
        <v>2395</v>
      </c>
      <c r="E2457" s="87">
        <v>3</v>
      </c>
      <c r="F2457" s="87"/>
      <c r="G24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7" s="90"/>
      <c r="I24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7" s="91">
        <f>LOOKUP(ROW(K2457)-ROWS($K$1:$K$3),biasa1[NO])</f>
        <v>2454</v>
      </c>
      <c r="L2457" s="77" t="str">
        <f>LOOKUP(biasa2[[#This Row],[NO]],biasa1[NO],biasa1[NAMA])</f>
        <v>Tipe ex 1002(13)/ 3010(8)</v>
      </c>
      <c r="M2457" s="91">
        <f>LOOKUP(biasa2[[#This Row],[NO]],biasa1[NO],biasa1[JUMLAH])</f>
        <v>21</v>
      </c>
      <c r="N2457" s="91">
        <f>LOOKUP(biasa2[[#This Row],[NO]],biasa1[NO],biasa1[SATUAN])</f>
        <v>0</v>
      </c>
    </row>
    <row r="2458" spans="1:14" ht="20.100000000000001" customHeight="1">
      <c r="A2458" s="87">
        <f>IF(biasa1[[#This Row],[JUMLAH]]&gt;0,COUNT(A$3:$A2457)+1,"")</f>
        <v>2429</v>
      </c>
      <c r="B2458" s="88" t="s">
        <v>2396</v>
      </c>
      <c r="C2458" s="87">
        <f>IF(biasa1[[#This Row],[BARU]]="",biasa1[[#This Row],[JUMLAH AWAL]],biasa1[[#This Row],[BARU]])</f>
        <v>2</v>
      </c>
      <c r="D2458" s="87" t="s">
        <v>72</v>
      </c>
      <c r="E2458" s="87">
        <v>2</v>
      </c>
      <c r="F2458" s="87"/>
      <c r="G24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8" s="90"/>
      <c r="I24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8" s="91">
        <f>LOOKUP(ROW(K2458)-ROWS($K$1:$K$3),biasa1[NO])</f>
        <v>2455</v>
      </c>
      <c r="L2458" s="77" t="str">
        <f>LOOKUP(biasa2[[#This Row],[NO]],biasa1[NO],biasa1[NAMA])</f>
        <v>Tipe ex 1005(9)/ 3009(6)</v>
      </c>
      <c r="M2458" s="91">
        <f>LOOKUP(biasa2[[#This Row],[NO]],biasa1[NO],biasa1[JUMLAH])</f>
        <v>15</v>
      </c>
      <c r="N2458" s="91">
        <f>LOOKUP(biasa2[[#This Row],[NO]],biasa1[NO],biasa1[SATUAN])</f>
        <v>0</v>
      </c>
    </row>
    <row r="2459" spans="1:14" ht="20.100000000000001" customHeight="1">
      <c r="A2459" s="87">
        <f>IF(biasa1[[#This Row],[JUMLAH]]&gt;0,COUNT(A$3:$A2458)+1,"")</f>
        <v>2430</v>
      </c>
      <c r="B2459" s="88" t="s">
        <v>2397</v>
      </c>
      <c r="C2459" s="87">
        <f>IF(biasa1[[#This Row],[BARU]]="",biasa1[[#This Row],[JUMLAH AWAL]],biasa1[[#This Row],[BARU]])</f>
        <v>2</v>
      </c>
      <c r="D2459" s="87" t="s">
        <v>83</v>
      </c>
      <c r="E2459" s="87">
        <v>2</v>
      </c>
      <c r="F2459" s="87"/>
      <c r="G24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9" s="90"/>
      <c r="I24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9" s="91">
        <f>LOOKUP(ROW(K2459)-ROWS($K$1:$K$3),biasa1[NO])</f>
        <v>2456</v>
      </c>
      <c r="L2459" s="77" t="str">
        <f>LOOKUP(biasa2[[#This Row],[NO]],biasa1[NO],biasa1[NAMA])</f>
        <v>Tipe ex 1007(8)/ 1009(9)</v>
      </c>
      <c r="M2459" s="91">
        <f>LOOKUP(biasa2[[#This Row],[NO]],biasa1[NO],biasa1[JUMLAH])</f>
        <v>17</v>
      </c>
      <c r="N2459" s="91">
        <f>LOOKUP(biasa2[[#This Row],[NO]],biasa1[NO],biasa1[SATUAN])</f>
        <v>0</v>
      </c>
    </row>
    <row r="2460" spans="1:14" ht="20.100000000000001" customHeight="1">
      <c r="A2460" s="87">
        <f>IF(biasa1[[#This Row],[JUMLAH]]&gt;0,COUNT(A$3:$A2459)+1,"")</f>
        <v>2431</v>
      </c>
      <c r="B2460" s="88" t="s">
        <v>2398</v>
      </c>
      <c r="C2460" s="87">
        <f>IF(biasa1[[#This Row],[BARU]]="",biasa1[[#This Row],[JUMLAH AWAL]],biasa1[[#This Row],[BARU]])</f>
        <v>1</v>
      </c>
      <c r="D2460" s="87"/>
      <c r="E2460" s="87">
        <v>1</v>
      </c>
      <c r="F2460" s="87"/>
      <c r="G24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0" s="90"/>
      <c r="I24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0" s="91">
        <f>LOOKUP(ROW(K2460)-ROWS($K$1:$K$3),biasa1[NO])</f>
        <v>2457</v>
      </c>
      <c r="L2460" s="77" t="str">
        <f>LOOKUP(biasa2[[#This Row],[NO]],biasa1[NO],biasa1[NAMA])</f>
        <v>Tipe ex 1291</v>
      </c>
      <c r="M2460" s="91">
        <f>LOOKUP(biasa2[[#This Row],[NO]],biasa1[NO],biasa1[JUMLAH])</f>
        <v>55</v>
      </c>
      <c r="N2460" s="91" t="str">
        <f>LOOKUP(biasa2[[#This Row],[NO]],biasa1[NO],biasa1[SATUAN])</f>
        <v>60 ls</v>
      </c>
    </row>
    <row r="2461" spans="1:14" ht="20.100000000000001" customHeight="1">
      <c r="A2461" s="87">
        <f>IF(biasa1[[#This Row],[JUMLAH]]&gt;0,COUNT(A$3:$A2460)+1,"")</f>
        <v>2432</v>
      </c>
      <c r="B2461" s="88" t="s">
        <v>2399</v>
      </c>
      <c r="C2461" s="87">
        <f>IF(biasa1[[#This Row],[BARU]]="",biasa1[[#This Row],[JUMLAH AWAL]],biasa1[[#This Row],[BARU]])</f>
        <v>5</v>
      </c>
      <c r="D2461" s="87">
        <v>240</v>
      </c>
      <c r="E2461" s="87">
        <v>5</v>
      </c>
      <c r="F2461" s="87"/>
      <c r="G246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1" s="90"/>
      <c r="I24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1" s="91">
        <f>LOOKUP(ROW(K2461)-ROWS($K$1:$K$3),biasa1[NO])</f>
        <v>2458</v>
      </c>
      <c r="L2461" s="77" t="str">
        <f>LOOKUP(biasa2[[#This Row],[NO]],biasa1[NO],biasa1[NAMA])</f>
        <v>Tipe ex 136(12)/ 202(13)</v>
      </c>
      <c r="M2461" s="91">
        <f>LOOKUP(biasa2[[#This Row],[NO]],biasa1[NO],biasa1[JUMLAH])</f>
        <v>25</v>
      </c>
      <c r="N2461" s="91">
        <f>LOOKUP(biasa2[[#This Row],[NO]],biasa1[NO],biasa1[SATUAN])</f>
        <v>0</v>
      </c>
    </row>
    <row r="2462" spans="1:14" ht="20.100000000000001" customHeight="1">
      <c r="A2462" s="87">
        <f>IF(biasa1[[#This Row],[JUMLAH]]&gt;0,COUNT(A$3:$A2461)+1,"")</f>
        <v>2433</v>
      </c>
      <c r="B2462" s="88" t="s">
        <v>2400</v>
      </c>
      <c r="C2462" s="87">
        <f>IF(biasa1[[#This Row],[BARU]]="",biasa1[[#This Row],[JUMLAH AWAL]],biasa1[[#This Row],[BARU]])</f>
        <v>6</v>
      </c>
      <c r="D2462" s="87">
        <v>240</v>
      </c>
      <c r="E2462" s="87">
        <v>6</v>
      </c>
      <c r="F2462" s="87"/>
      <c r="G246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2" s="90"/>
      <c r="I24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2" s="91">
        <f>LOOKUP(ROW(K2462)-ROWS($K$1:$K$3),biasa1[NO])</f>
        <v>2459</v>
      </c>
      <c r="L2462" s="77" t="str">
        <f>LOOKUP(biasa2[[#This Row],[NO]],biasa1[NO],biasa1[NAMA])</f>
        <v>Tipe ex 1878 Dos</v>
      </c>
      <c r="M2462" s="91">
        <f>LOOKUP(biasa2[[#This Row],[NO]],biasa1[NO],biasa1[JUMLAH])</f>
        <v>137</v>
      </c>
      <c r="N2462" s="91" t="str">
        <f>LOOKUP(biasa2[[#This Row],[NO]],biasa1[NO],biasa1[SATUAN])</f>
        <v>20 ls</v>
      </c>
    </row>
    <row r="2463" spans="1:14" ht="20.100000000000001" customHeight="1">
      <c r="A2463" s="87">
        <f>IF(biasa1[[#This Row],[JUMLAH]]&gt;0,COUNT(A$3:$A2462)+1,"")</f>
        <v>2434</v>
      </c>
      <c r="B2463" s="88" t="s">
        <v>2401</v>
      </c>
      <c r="C2463" s="87">
        <f>IF(biasa1[[#This Row],[BARU]]="",biasa1[[#This Row],[JUMLAH AWAL]],biasa1[[#This Row],[BARU]])</f>
        <v>1</v>
      </c>
      <c r="D2463" s="87" t="s">
        <v>1</v>
      </c>
      <c r="E2463" s="87">
        <v>1</v>
      </c>
      <c r="F2463" s="87"/>
      <c r="G24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3" s="90"/>
      <c r="I24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3" s="91">
        <f>LOOKUP(ROW(K2463)-ROWS($K$1:$K$3),biasa1[NO])</f>
        <v>2460</v>
      </c>
      <c r="L2463" s="77" t="str">
        <f>LOOKUP(biasa2[[#This Row],[NO]],biasa1[NO],biasa1[NAMA])</f>
        <v>Tipe ex 1878 mika</v>
      </c>
      <c r="M2463" s="91">
        <f>LOOKUP(biasa2[[#This Row],[NO]],biasa1[NO],biasa1[JUMLAH])</f>
        <v>29</v>
      </c>
      <c r="N2463" s="91">
        <f>LOOKUP(biasa2[[#This Row],[NO]],biasa1[NO],biasa1[SATUAN])</f>
        <v>0</v>
      </c>
    </row>
    <row r="2464" spans="1:14" ht="20.100000000000001" customHeight="1">
      <c r="A2464" s="87">
        <f>IF(biasa1[[#This Row],[JUMLAH]]&gt;0,COUNT(A$3:$A2463)+1,"")</f>
        <v>2435</v>
      </c>
      <c r="B2464" s="88" t="s">
        <v>2402</v>
      </c>
      <c r="C2464" s="87">
        <f>IF(biasa1[[#This Row],[BARU]]="",biasa1[[#This Row],[JUMLAH AWAL]],biasa1[[#This Row],[BARU]])</f>
        <v>1</v>
      </c>
      <c r="D2464" s="87" t="s">
        <v>40</v>
      </c>
      <c r="E2464" s="87">
        <v>1</v>
      </c>
      <c r="F2464" s="87"/>
      <c r="G24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4" s="90"/>
      <c r="I24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4" s="91">
        <f>LOOKUP(ROW(K2464)-ROWS($K$1:$K$3),biasa1[NO])</f>
        <v>2461</v>
      </c>
      <c r="L2464" s="77" t="str">
        <f>LOOKUP(biasa2[[#This Row],[NO]],biasa1[NO],biasa1[NAMA])</f>
        <v>Tipe ex 203</v>
      </c>
      <c r="M2464" s="91">
        <f>LOOKUP(biasa2[[#This Row],[NO]],biasa1[NO],biasa1[JUMLAH])</f>
        <v>2</v>
      </c>
      <c r="N2464" s="91">
        <f>LOOKUP(biasa2[[#This Row],[NO]],biasa1[NO],biasa1[SATUAN])</f>
        <v>0</v>
      </c>
    </row>
    <row r="2465" spans="1:14" ht="20.100000000000001" customHeight="1">
      <c r="A2465" s="87">
        <f>IF(biasa1[[#This Row],[JUMLAH]]&gt;0,COUNT(A$3:$A2464)+1,"")</f>
        <v>2436</v>
      </c>
      <c r="B2465" s="88" t="s">
        <v>2403</v>
      </c>
      <c r="C2465" s="87">
        <f>IF(biasa1[[#This Row],[BARU]]="",biasa1[[#This Row],[JUMLAH AWAL]],biasa1[[#This Row],[BARU]])</f>
        <v>1</v>
      </c>
      <c r="D2465" s="87" t="s">
        <v>2404</v>
      </c>
      <c r="E2465" s="87">
        <v>1</v>
      </c>
      <c r="F2465" s="87"/>
      <c r="G24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5" s="90"/>
      <c r="I24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5" s="91">
        <f>LOOKUP(ROW(K2465)-ROWS($K$1:$K$3),biasa1[NO])</f>
        <v>2462</v>
      </c>
      <c r="L2465" s="77" t="str">
        <f>LOOKUP(biasa2[[#This Row],[NO]],biasa1[NO],biasa1[NAMA])</f>
        <v>Tipe ex 2201(53)/ 241(35)</v>
      </c>
      <c r="M2465" s="91">
        <f>LOOKUP(biasa2[[#This Row],[NO]],biasa1[NO],biasa1[JUMLAH])</f>
        <v>88</v>
      </c>
      <c r="N2465" s="91" t="str">
        <f>LOOKUP(biasa2[[#This Row],[NO]],biasa1[NO],biasa1[SATUAN])</f>
        <v>64 ls</v>
      </c>
    </row>
    <row r="2466" spans="1:14" ht="20.100000000000001" customHeight="1">
      <c r="A2466" s="87">
        <f>IF(biasa1[[#This Row],[JUMLAH]]&gt;0,COUNT(A$3:$A2465)+1,"")</f>
        <v>2437</v>
      </c>
      <c r="B2466" s="88" t="s">
        <v>2405</v>
      </c>
      <c r="C2466" s="87">
        <f>IF(biasa1[[#This Row],[BARU]]="",biasa1[[#This Row],[JUMLAH AWAL]],biasa1[[#This Row],[BARU]])</f>
        <v>5</v>
      </c>
      <c r="D2466" s="87" t="s">
        <v>2404</v>
      </c>
      <c r="E2466" s="87">
        <v>5</v>
      </c>
      <c r="F2466" s="87"/>
      <c r="G24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6" s="90"/>
      <c r="I24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6" s="91">
        <f>LOOKUP(ROW(K2466)-ROWS($K$1:$K$3),biasa1[NO])</f>
        <v>2463</v>
      </c>
      <c r="L2466" s="77" t="str">
        <f>LOOKUP(biasa2[[#This Row],[NO]],biasa1[NO],biasa1[NAMA])</f>
        <v>Tipe ex 2264 (24 pc)</v>
      </c>
      <c r="M2466" s="91">
        <f>LOOKUP(biasa2[[#This Row],[NO]],biasa1[NO],biasa1[JUMLAH])</f>
        <v>35</v>
      </c>
      <c r="N2466" s="91" t="str">
        <f>LOOKUP(biasa2[[#This Row],[NO]],biasa1[NO],biasa1[SATUAN])</f>
        <v>96 ls</v>
      </c>
    </row>
    <row r="2467" spans="1:14" ht="20.100000000000001" customHeight="1">
      <c r="A2467" s="87">
        <f>IF(biasa1[[#This Row],[JUMLAH]]&gt;0,COUNT(A$3:$A2466)+1,"")</f>
        <v>2438</v>
      </c>
      <c r="B2467" s="88" t="s">
        <v>2406</v>
      </c>
      <c r="C2467" s="87">
        <f>IF(biasa1[[#This Row],[BARU]]="",biasa1[[#This Row],[JUMLAH AWAL]],biasa1[[#This Row],[BARU]])</f>
        <v>1</v>
      </c>
      <c r="D2467" s="87" t="s">
        <v>2407</v>
      </c>
      <c r="E2467" s="87">
        <v>1</v>
      </c>
      <c r="F2467" s="87"/>
      <c r="G24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7" s="90"/>
      <c r="I24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7" s="91">
        <f>LOOKUP(ROW(K2467)-ROWS($K$1:$K$3),biasa1[NO])</f>
        <v>2464</v>
      </c>
      <c r="L2467" s="77" t="str">
        <f>LOOKUP(biasa2[[#This Row],[NO]],biasa1[NO],biasa1[NAMA])</f>
        <v>Tipe ex 242(14)/ 968(2)</v>
      </c>
      <c r="M2467" s="91">
        <f>LOOKUP(biasa2[[#This Row],[NO]],biasa1[NO],biasa1[JUMLAH])</f>
        <v>16</v>
      </c>
      <c r="N2467" s="91" t="str">
        <f>LOOKUP(biasa2[[#This Row],[NO]],biasa1[NO],biasa1[SATUAN])</f>
        <v>48 ls</v>
      </c>
    </row>
    <row r="2468" spans="1:14" ht="20.100000000000001" customHeight="1">
      <c r="A2468" s="87">
        <f>IF(biasa1[[#This Row],[JUMLAH]]&gt;0,COUNT(A$3:$A2467)+1,"")</f>
        <v>2439</v>
      </c>
      <c r="B2468" s="88" t="s">
        <v>2408</v>
      </c>
      <c r="C2468" s="87">
        <f>IF(biasa1[[#This Row],[BARU]]="",biasa1[[#This Row],[JUMLAH AWAL]],biasa1[[#This Row],[BARU]])</f>
        <v>2</v>
      </c>
      <c r="D2468" s="87" t="s">
        <v>2409</v>
      </c>
      <c r="E2468" s="87">
        <v>2</v>
      </c>
      <c r="F2468" s="87"/>
      <c r="G24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8" s="90"/>
      <c r="I24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8" s="91">
        <f>LOOKUP(ROW(K2468)-ROWS($K$1:$K$3),biasa1[NO])</f>
        <v>2465</v>
      </c>
      <c r="L2468" s="77" t="str">
        <f>LOOKUP(biasa2[[#This Row],[NO]],biasa1[NO],biasa1[NAMA])</f>
        <v>Tipe ex 264(2)</v>
      </c>
      <c r="M2468" s="91">
        <f>LOOKUP(biasa2[[#This Row],[NO]],biasa1[NO],biasa1[JUMLAH])</f>
        <v>2</v>
      </c>
      <c r="N2468" s="91" t="str">
        <f>LOOKUP(biasa2[[#This Row],[NO]],biasa1[NO],biasa1[SATUAN])</f>
        <v>96 ls</v>
      </c>
    </row>
    <row r="2469" spans="1:14" ht="20.100000000000001" customHeight="1">
      <c r="A2469" s="87">
        <f>IF(biasa1[[#This Row],[JUMLAH]]&gt;0,COUNT(A$3:$A2468)+1,"")</f>
        <v>2440</v>
      </c>
      <c r="B2469" s="88" t="s">
        <v>2408</v>
      </c>
      <c r="C2469" s="87">
        <f>IF(biasa1[[#This Row],[BARU]]="",biasa1[[#This Row],[JUMLAH AWAL]],biasa1[[#This Row],[BARU]])</f>
        <v>1</v>
      </c>
      <c r="D2469" s="87" t="s">
        <v>2410</v>
      </c>
      <c r="E2469" s="87">
        <v>1</v>
      </c>
      <c r="F2469" s="87"/>
      <c r="G24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9" s="90"/>
      <c r="I24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9" s="91">
        <f>LOOKUP(ROW(K2469)-ROWS($K$1:$K$3),biasa1[NO])</f>
        <v>2466</v>
      </c>
      <c r="L2469" s="77" t="str">
        <f>LOOKUP(biasa2[[#This Row],[NO]],biasa1[NO],biasa1[NAMA])</f>
        <v>Tipe ex 3003(6)/ 3006(9)</v>
      </c>
      <c r="M2469" s="91">
        <f>LOOKUP(biasa2[[#This Row],[NO]],biasa1[NO],biasa1[JUMLAH])</f>
        <v>15</v>
      </c>
      <c r="N2469" s="91" t="str">
        <f>LOOKUP(biasa2[[#This Row],[NO]],biasa1[NO],biasa1[SATUAN])</f>
        <v>48 ls</v>
      </c>
    </row>
    <row r="2470" spans="1:14" ht="20.100000000000001" customHeight="1">
      <c r="A2470" s="87">
        <f>IF(biasa1[[#This Row],[JUMLAH]]&gt;0,COUNT(A$3:$A2469)+1,"")</f>
        <v>2441</v>
      </c>
      <c r="B2470" s="88" t="s">
        <v>2411</v>
      </c>
      <c r="C2470" s="87">
        <f>IF(biasa1[[#This Row],[BARU]]="",biasa1[[#This Row],[JUMLAH AWAL]],biasa1[[#This Row],[BARU]])</f>
        <v>1</v>
      </c>
      <c r="D2470" s="87" t="s">
        <v>2412</v>
      </c>
      <c r="E2470" s="87">
        <v>1</v>
      </c>
      <c r="F2470" s="87"/>
      <c r="G24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0" s="90"/>
      <c r="I24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0" s="91">
        <f>LOOKUP(ROW(K2470)-ROWS($K$1:$K$3),biasa1[NO])</f>
        <v>2467</v>
      </c>
      <c r="L2470" s="77" t="str">
        <f>LOOKUP(biasa2[[#This Row],[NO]],biasa1[NO],biasa1[NAMA])</f>
        <v>Tipe ex 3005(6)/ 302(17)</v>
      </c>
      <c r="M2470" s="91">
        <f>LOOKUP(biasa2[[#This Row],[NO]],biasa1[NO],biasa1[JUMLAH])</f>
        <v>23</v>
      </c>
      <c r="N2470" s="91" t="str">
        <f>LOOKUP(biasa2[[#This Row],[NO]],biasa1[NO],biasa1[SATUAN])</f>
        <v>48 ls</v>
      </c>
    </row>
    <row r="2471" spans="1:14" ht="20.100000000000001" customHeight="1">
      <c r="A2471" s="87">
        <f>IF(biasa1[[#This Row],[JUMLAH]]&gt;0,COUNT(A$3:$A2470)+1,"")</f>
        <v>2442</v>
      </c>
      <c r="B2471" s="88" t="s">
        <v>2413</v>
      </c>
      <c r="C2471" s="87">
        <f>IF(biasa1[[#This Row],[BARU]]="",biasa1[[#This Row],[JUMLAH AWAL]],biasa1[[#This Row],[BARU]])</f>
        <v>3</v>
      </c>
      <c r="D2471" s="87" t="s">
        <v>2414</v>
      </c>
      <c r="E2471" s="87">
        <v>3</v>
      </c>
      <c r="F2471" s="87"/>
      <c r="G24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1" s="90"/>
      <c r="I24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1" s="91">
        <f>LOOKUP(ROW(K2471)-ROWS($K$1:$K$3),biasa1[NO])</f>
        <v>2468</v>
      </c>
      <c r="L2471" s="77" t="str">
        <f>LOOKUP(biasa2[[#This Row],[NO]],biasa1[NO],biasa1[NAMA])</f>
        <v>Tipe ex 313</v>
      </c>
      <c r="M2471" s="91">
        <f>LOOKUP(biasa2[[#This Row],[NO]],biasa1[NO],biasa1[JUMLAH])</f>
        <v>1</v>
      </c>
      <c r="N2471" s="91">
        <f>LOOKUP(biasa2[[#This Row],[NO]],biasa1[NO],biasa1[SATUAN])</f>
        <v>0</v>
      </c>
    </row>
    <row r="2472" spans="1:14" ht="20.100000000000001" customHeight="1">
      <c r="A2472" s="87">
        <f>IF(biasa1[[#This Row],[JUMLAH]]&gt;0,COUNT(A$3:$A2471)+1,"")</f>
        <v>2443</v>
      </c>
      <c r="B2472" s="88" t="s">
        <v>2415</v>
      </c>
      <c r="C2472" s="87">
        <f>IF(biasa1[[#This Row],[BARU]]="",biasa1[[#This Row],[JUMLAH AWAL]],biasa1[[#This Row],[BARU]])</f>
        <v>3</v>
      </c>
      <c r="D2472" s="87" t="s">
        <v>285</v>
      </c>
      <c r="E2472" s="87">
        <v>3</v>
      </c>
      <c r="F2472" s="87"/>
      <c r="G24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2" s="90"/>
      <c r="I24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2" s="91">
        <f>LOOKUP(ROW(K2472)-ROWS($K$1:$K$3),biasa1[NO])</f>
        <v>2469</v>
      </c>
      <c r="L2472" s="77" t="str">
        <f>LOOKUP(biasa2[[#This Row],[NO]],biasa1[NO],biasa1[NAMA])</f>
        <v>Tipe ex 328/ 338</v>
      </c>
      <c r="M2472" s="91">
        <f>LOOKUP(biasa2[[#This Row],[NO]],biasa1[NO],biasa1[JUMLAH])</f>
        <v>2</v>
      </c>
      <c r="N2472" s="91" t="str">
        <f>LOOKUP(biasa2[[#This Row],[NO]],biasa1[NO],biasa1[SATUAN])</f>
        <v>576 pc</v>
      </c>
    </row>
    <row r="2473" spans="1:14" ht="20.100000000000001" customHeight="1">
      <c r="A2473" s="87">
        <f>IF(biasa1[[#This Row],[JUMLAH]]&gt;0,COUNT(A$3:$A2472)+1,"")</f>
        <v>2444</v>
      </c>
      <c r="B2473" s="88" t="s">
        <v>2416</v>
      </c>
      <c r="C2473" s="87">
        <f>IF(biasa1[[#This Row],[BARU]]="",biasa1[[#This Row],[JUMLAH AWAL]],biasa1[[#This Row],[BARU]])</f>
        <v>9</v>
      </c>
      <c r="D2473" s="87" t="s">
        <v>634</v>
      </c>
      <c r="E2473" s="87">
        <v>9</v>
      </c>
      <c r="F2473" s="87"/>
      <c r="G24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3" s="90"/>
      <c r="I24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3" s="91">
        <f>LOOKUP(ROW(K2473)-ROWS($K$1:$K$3),biasa1[NO])</f>
        <v>2470</v>
      </c>
      <c r="L2473" s="77" t="str">
        <f>LOOKUP(biasa2[[#This Row],[NO]],biasa1[NO],biasa1[NAMA])</f>
        <v>Tipe ex 351</v>
      </c>
      <c r="M2473" s="91">
        <f>LOOKUP(biasa2[[#This Row],[NO]],biasa1[NO],biasa1[JUMLAH])</f>
        <v>1</v>
      </c>
      <c r="N2473" s="91" t="str">
        <f>LOOKUP(biasa2[[#This Row],[NO]],biasa1[NO],biasa1[SATUAN])</f>
        <v>432 pc</v>
      </c>
    </row>
    <row r="2474" spans="1:14" ht="20.100000000000001" customHeight="1">
      <c r="A2474" s="87">
        <f>IF(biasa1[[#This Row],[JUMLAH]]&gt;0,COUNT(A$3:$A2473)+1,"")</f>
        <v>2445</v>
      </c>
      <c r="B2474" s="88" t="s">
        <v>2417</v>
      </c>
      <c r="C2474" s="87">
        <f>IF(biasa1[[#This Row],[BARU]]="",biasa1[[#This Row],[JUMLAH AWAL]],biasa1[[#This Row],[BARU]])</f>
        <v>18</v>
      </c>
      <c r="D2474" s="87" t="s">
        <v>634</v>
      </c>
      <c r="E2474" s="87">
        <v>18</v>
      </c>
      <c r="F2474" s="87"/>
      <c r="G24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4" s="90"/>
      <c r="I24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4" s="91">
        <f>LOOKUP(ROW(K2474)-ROWS($K$1:$K$3),biasa1[NO])</f>
        <v>2471</v>
      </c>
      <c r="L2474" s="77" t="str">
        <f>LOOKUP(biasa2[[#This Row],[NO]],biasa1[NO],biasa1[NAMA])</f>
        <v>Tipe ex 358</v>
      </c>
      <c r="M2474" s="91">
        <f>LOOKUP(biasa2[[#This Row],[NO]],biasa1[NO],biasa1[JUMLAH])</f>
        <v>2</v>
      </c>
      <c r="N2474" s="91" t="str">
        <f>LOOKUP(biasa2[[#This Row],[NO]],biasa1[NO],biasa1[SATUAN])</f>
        <v>48 ls</v>
      </c>
    </row>
    <row r="2475" spans="1:14" ht="20.100000000000001" customHeight="1">
      <c r="A2475" s="87">
        <f>IF(biasa1[[#This Row],[JUMLAH]]&gt;0,COUNT(A$3:$A2474)+1,"")</f>
        <v>2446</v>
      </c>
      <c r="B2475" s="88" t="s">
        <v>2418</v>
      </c>
      <c r="C2475" s="87">
        <f>IF(biasa1[[#This Row],[BARU]]="",biasa1[[#This Row],[JUMLAH AWAL]],biasa1[[#This Row],[BARU]])</f>
        <v>21</v>
      </c>
      <c r="D2475" s="87" t="s">
        <v>634</v>
      </c>
      <c r="E2475" s="87">
        <v>21</v>
      </c>
      <c r="F2475" s="87"/>
      <c r="G24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5" s="90"/>
      <c r="I24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5" s="91">
        <f>LOOKUP(ROW(K2475)-ROWS($K$1:$K$3),biasa1[NO])</f>
        <v>2472</v>
      </c>
      <c r="L2475" s="77" t="str">
        <f>LOOKUP(biasa2[[#This Row],[NO]],biasa1[NO],biasa1[NAMA])</f>
        <v>Tipe ex 636(36)</v>
      </c>
      <c r="M2475" s="91">
        <f>LOOKUP(biasa2[[#This Row],[NO]],biasa1[NO],biasa1[JUMLAH])</f>
        <v>36</v>
      </c>
      <c r="N2475" s="91" t="str">
        <f>LOOKUP(biasa2[[#This Row],[NO]],biasa1[NO],biasa1[SATUAN])</f>
        <v>48 ls</v>
      </c>
    </row>
    <row r="2476" spans="1:14" ht="20.100000000000001" customHeight="1">
      <c r="A2476" s="87">
        <f>IF(biasa1[[#This Row],[JUMLAH]]&gt;0,COUNT(A$3:$A2475)+1,"")</f>
        <v>2447</v>
      </c>
      <c r="B2476" s="88" t="s">
        <v>2419</v>
      </c>
      <c r="C2476" s="87">
        <f>IF(biasa1[[#This Row],[BARU]]="",biasa1[[#This Row],[JUMLAH AWAL]],biasa1[[#This Row],[BARU]])</f>
        <v>7</v>
      </c>
      <c r="D2476" s="87" t="s">
        <v>634</v>
      </c>
      <c r="E2476" s="87">
        <v>7</v>
      </c>
      <c r="F2476" s="87"/>
      <c r="G24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6" s="90"/>
      <c r="I24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6" s="91">
        <f>LOOKUP(ROW(K2476)-ROWS($K$1:$K$3),biasa1[NO])</f>
        <v>2473</v>
      </c>
      <c r="L2476" s="77" t="str">
        <f>LOOKUP(biasa2[[#This Row],[NO]],biasa1[NO],biasa1[NAMA])</f>
        <v>Tipe ex 65(10)/ 241(6)</v>
      </c>
      <c r="M2476" s="91">
        <f>LOOKUP(biasa2[[#This Row],[NO]],biasa1[NO],biasa1[JUMLAH])</f>
        <v>16</v>
      </c>
      <c r="N2476" s="91">
        <f>LOOKUP(biasa2[[#This Row],[NO]],biasa1[NO],biasa1[SATUAN])</f>
        <v>0</v>
      </c>
    </row>
    <row r="2477" spans="1:14" ht="20.100000000000001" customHeight="1">
      <c r="A2477" s="87">
        <f>IF(biasa1[[#This Row],[JUMLAH]]&gt;0,COUNT(A$3:$A2476)+1,"")</f>
        <v>2448</v>
      </c>
      <c r="B2477" s="88" t="s">
        <v>2420</v>
      </c>
      <c r="C2477" s="87">
        <f>IF(biasa1[[#This Row],[BARU]]="",biasa1[[#This Row],[JUMLAH AWAL]],biasa1[[#This Row],[BARU]])</f>
        <v>1</v>
      </c>
      <c r="D2477" s="87" t="s">
        <v>139</v>
      </c>
      <c r="E2477" s="87">
        <v>1</v>
      </c>
      <c r="F2477" s="87"/>
      <c r="G24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7" s="90"/>
      <c r="I24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7" s="91">
        <f>LOOKUP(ROW(K2477)-ROWS($K$1:$K$3),biasa1[NO])</f>
        <v>2474</v>
      </c>
      <c r="L2477" s="77" t="str">
        <f>LOOKUP(biasa2[[#This Row],[NO]],biasa1[NO],biasa1[NAMA])</f>
        <v>Tipe ex 7013/ mini</v>
      </c>
      <c r="M2477" s="91">
        <f>LOOKUP(biasa2[[#This Row],[NO]],biasa1[NO],biasa1[JUMLAH])</f>
        <v>5</v>
      </c>
      <c r="N2477" s="91" t="str">
        <f>LOOKUP(biasa2[[#This Row],[NO]],biasa1[NO],biasa1[SATUAN])</f>
        <v>2304 pc</v>
      </c>
    </row>
    <row r="2478" spans="1:14" ht="20.100000000000001" customHeight="1">
      <c r="A2478" s="87">
        <f>IF(biasa1[[#This Row],[JUMLAH]]&gt;0,COUNT(A$3:$A2477)+1,"")</f>
        <v>2449</v>
      </c>
      <c r="B2478" s="88" t="s">
        <v>2421</v>
      </c>
      <c r="C2478" s="87">
        <f>IF(biasa1[[#This Row],[BARU]]="",biasa1[[#This Row],[JUMLAH AWAL]],biasa1[[#This Row],[BARU]])</f>
        <v>5</v>
      </c>
      <c r="D2478" s="87" t="s">
        <v>427</v>
      </c>
      <c r="E2478" s="87">
        <v>5</v>
      </c>
      <c r="F2478" s="87"/>
      <c r="G24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8" s="90"/>
      <c r="I24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8" s="91">
        <f>LOOKUP(ROW(K2478)-ROWS($K$1:$K$3),biasa1[NO])</f>
        <v>2475</v>
      </c>
      <c r="L2478" s="77" t="str">
        <f>LOOKUP(biasa2[[#This Row],[NO]],biasa1[NO],biasa1[NAMA])</f>
        <v>Tipe ex 715</v>
      </c>
      <c r="M2478" s="91">
        <f>LOOKUP(biasa2[[#This Row],[NO]],biasa1[NO],biasa1[JUMLAH])</f>
        <v>2</v>
      </c>
      <c r="N2478" s="91" t="str">
        <f>LOOKUP(biasa2[[#This Row],[NO]],biasa1[NO],biasa1[SATUAN])</f>
        <v>48 ls</v>
      </c>
    </row>
    <row r="2479" spans="1:14" ht="20.100000000000001" customHeight="1">
      <c r="A2479" s="87">
        <f>IF(biasa1[[#This Row],[JUMLAH]]&gt;0,COUNT(A$3:$A2478)+1,"")</f>
        <v>2450</v>
      </c>
      <c r="B2479" s="88" t="s">
        <v>2422</v>
      </c>
      <c r="C2479" s="87">
        <f>IF(biasa1[[#This Row],[BARU]]="",biasa1[[#This Row],[JUMLAH AWAL]],biasa1[[#This Row],[BARU]])</f>
        <v>6</v>
      </c>
      <c r="D2479" s="87" t="s">
        <v>427</v>
      </c>
      <c r="E2479" s="87">
        <v>6</v>
      </c>
      <c r="F2479" s="87"/>
      <c r="G24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9" s="90"/>
      <c r="I24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9" s="91">
        <f>LOOKUP(ROW(K2479)-ROWS($K$1:$K$3),biasa1[NO])</f>
        <v>2476</v>
      </c>
      <c r="L2479" s="77" t="str">
        <f>LOOKUP(biasa2[[#This Row],[NO]],biasa1[NO],biasa1[NAMA])</f>
        <v>Tipe ex 7287(5)/ 327(21)</v>
      </c>
      <c r="M2479" s="91">
        <f>LOOKUP(biasa2[[#This Row],[NO]],biasa1[NO],biasa1[JUMLAH])</f>
        <v>26</v>
      </c>
      <c r="N2479" s="91">
        <f>LOOKUP(biasa2[[#This Row],[NO]],biasa1[NO],biasa1[SATUAN])</f>
        <v>0</v>
      </c>
    </row>
    <row r="2480" spans="1:14" ht="20.100000000000001" customHeight="1">
      <c r="A2480" s="87">
        <f>IF(biasa1[[#This Row],[JUMLAH]]&gt;0,COUNT(A$3:$A2479)+1,"")</f>
        <v>2451</v>
      </c>
      <c r="B2480" s="88" t="s">
        <v>2423</v>
      </c>
      <c r="C2480" s="87">
        <f>IF(biasa1[[#This Row],[BARU]]="",biasa1[[#This Row],[JUMLAH AWAL]],biasa1[[#This Row],[BARU]])</f>
        <v>10</v>
      </c>
      <c r="D2480" s="87" t="s">
        <v>427</v>
      </c>
      <c r="E2480" s="87">
        <v>10</v>
      </c>
      <c r="F2480" s="87"/>
      <c r="G248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0" s="90"/>
      <c r="I248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0" s="91">
        <f>LOOKUP(ROW(K2480)-ROWS($K$1:$K$3),biasa1[NO])</f>
        <v>2477</v>
      </c>
      <c r="L2480" s="77" t="str">
        <f>LOOKUP(biasa2[[#This Row],[NO]],biasa1[NO],biasa1[NAMA])</f>
        <v>Tipe ex 731</v>
      </c>
      <c r="M2480" s="91">
        <f>LOOKUP(biasa2[[#This Row],[NO]],biasa1[NO],biasa1[JUMLAH])</f>
        <v>2</v>
      </c>
      <c r="N2480" s="91" t="str">
        <f>LOOKUP(biasa2[[#This Row],[NO]],biasa1[NO],biasa1[SATUAN])</f>
        <v>60 ls</v>
      </c>
    </row>
    <row r="2481" spans="1:14" ht="20.100000000000001" customHeight="1">
      <c r="A2481" s="87">
        <f>IF(biasa1[[#This Row],[JUMLAH]]&gt;0,COUNT(A$3:$A2480)+1,"")</f>
        <v>2452</v>
      </c>
      <c r="B2481" s="88" t="s">
        <v>2424</v>
      </c>
      <c r="C2481" s="87">
        <f>IF(biasa1[[#This Row],[BARU]]="",biasa1[[#This Row],[JUMLAH AWAL]],biasa1[[#This Row],[BARU]])</f>
        <v>1</v>
      </c>
      <c r="D2481" s="87" t="s">
        <v>114</v>
      </c>
      <c r="E2481" s="87">
        <v>1</v>
      </c>
      <c r="F2481" s="87"/>
      <c r="G248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1" s="90"/>
      <c r="I248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1" s="91">
        <f>LOOKUP(ROW(K2481)-ROWS($K$1:$K$3),biasa1[NO])</f>
        <v>2478</v>
      </c>
      <c r="L2481" s="77" t="str">
        <f>LOOKUP(biasa2[[#This Row],[NO]],biasa1[NO],biasa1[NAMA])</f>
        <v>Tipe ex 737</v>
      </c>
      <c r="M2481" s="91">
        <f>LOOKUP(biasa2[[#This Row],[NO]],biasa1[NO],biasa1[JUMLAH])</f>
        <v>1</v>
      </c>
      <c r="N2481" s="91" t="str">
        <f>LOOKUP(biasa2[[#This Row],[NO]],biasa1[NO],biasa1[SATUAN])</f>
        <v>48 ls</v>
      </c>
    </row>
    <row r="2482" spans="1:14" ht="20.100000000000001" customHeight="1">
      <c r="A2482" s="87">
        <f>IF(biasa1[[#This Row],[JUMLAH]]&gt;0,COUNT(A$3:$A2481)+1,"")</f>
        <v>2453</v>
      </c>
      <c r="B2482" s="88" t="s">
        <v>2425</v>
      </c>
      <c r="C2482" s="87">
        <f>IF(biasa1[[#This Row],[BARU]]="",biasa1[[#This Row],[JUMLAH AWAL]],biasa1[[#This Row],[BARU]])</f>
        <v>5</v>
      </c>
      <c r="D2482" s="87" t="s">
        <v>91</v>
      </c>
      <c r="E2482" s="87">
        <v>5</v>
      </c>
      <c r="F2482" s="87"/>
      <c r="G248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2" s="90"/>
      <c r="I248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2" s="91">
        <f>LOOKUP(ROW(K2482)-ROWS($K$1:$K$3),biasa1[NO])</f>
        <v>2479</v>
      </c>
      <c r="L2482" s="77" t="str">
        <f>LOOKUP(biasa2[[#This Row],[NO]],biasa1[NO],biasa1[NAMA])</f>
        <v>Tipe ex 749</v>
      </c>
      <c r="M2482" s="91">
        <f>LOOKUP(biasa2[[#This Row],[NO]],biasa1[NO],biasa1[JUMLAH])</f>
        <v>9</v>
      </c>
      <c r="N2482" s="91" t="str">
        <f>LOOKUP(biasa2[[#This Row],[NO]],biasa1[NO],biasa1[SATUAN])</f>
        <v>48 ls</v>
      </c>
    </row>
    <row r="2483" spans="1:14" ht="20.100000000000001" customHeight="1">
      <c r="A2483" s="87">
        <f>IF(biasa1[[#This Row],[JUMLAH]]&gt;0,COUNT(A$3:$A2482)+1,"")</f>
        <v>2454</v>
      </c>
      <c r="B2483" s="88" t="s">
        <v>2426</v>
      </c>
      <c r="C2483" s="87">
        <f>IF(biasa1[[#This Row],[BARU]]="",biasa1[[#This Row],[JUMLAH AWAL]],biasa1[[#This Row],[BARU]])</f>
        <v>21</v>
      </c>
      <c r="D2483" s="87"/>
      <c r="E2483" s="87">
        <v>21</v>
      </c>
      <c r="F2483" s="87"/>
      <c r="G248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3" s="90"/>
      <c r="I248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3" s="91">
        <f>LOOKUP(ROW(K2483)-ROWS($K$1:$K$3),biasa1[NO])</f>
        <v>2480</v>
      </c>
      <c r="L2483" s="77" t="str">
        <f>LOOKUP(biasa2[[#This Row],[NO]],biasa1[NO],biasa1[NAMA])</f>
        <v>Tipe ex 8001 M mouse</v>
      </c>
      <c r="M2483" s="91">
        <f>LOOKUP(biasa2[[#This Row],[NO]],biasa1[NO],biasa1[JUMLAH])</f>
        <v>1</v>
      </c>
      <c r="N2483" s="91" t="str">
        <f>LOOKUP(biasa2[[#This Row],[NO]],biasa1[NO],biasa1[SATUAN])</f>
        <v>40 box</v>
      </c>
    </row>
    <row r="2484" spans="1:14" ht="20.100000000000001" customHeight="1">
      <c r="A2484" s="87">
        <f>IF(biasa1[[#This Row],[JUMLAH]]&gt;0,COUNT(A$3:$A2483)+1,"")</f>
        <v>2455</v>
      </c>
      <c r="B2484" s="88" t="s">
        <v>2427</v>
      </c>
      <c r="C2484" s="87">
        <f>IF(biasa1[[#This Row],[BARU]]="",biasa1[[#This Row],[JUMLAH AWAL]],biasa1[[#This Row],[BARU]])</f>
        <v>15</v>
      </c>
      <c r="D2484" s="87"/>
      <c r="E2484" s="87">
        <v>15</v>
      </c>
      <c r="F2484" s="87"/>
      <c r="G248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4" s="90"/>
      <c r="I248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4" s="91">
        <f>LOOKUP(ROW(K2484)-ROWS($K$1:$K$3),biasa1[NO])</f>
        <v>2481</v>
      </c>
      <c r="L2484" s="77" t="str">
        <f>LOOKUP(biasa2[[#This Row],[NO]],biasa1[NO],biasa1[NAMA])</f>
        <v>Tipe ex 8113</v>
      </c>
      <c r="M2484" s="91">
        <f>LOOKUP(biasa2[[#This Row],[NO]],biasa1[NO],biasa1[JUMLAH])</f>
        <v>1</v>
      </c>
      <c r="N2484" s="91" t="str">
        <f>LOOKUP(biasa2[[#This Row],[NO]],biasa1[NO],biasa1[SATUAN])</f>
        <v>23 box</v>
      </c>
    </row>
    <row r="2485" spans="1:14" ht="20.100000000000001" customHeight="1">
      <c r="A2485" s="87">
        <f>IF(biasa1[[#This Row],[JUMLAH]]&gt;0,COUNT(A$3:$A2484)+1,"")</f>
        <v>2456</v>
      </c>
      <c r="B2485" s="88" t="s">
        <v>2428</v>
      </c>
      <c r="C2485" s="87">
        <f>IF(biasa1[[#This Row],[BARU]]="",biasa1[[#This Row],[JUMLAH AWAL]],biasa1[[#This Row],[BARU]])</f>
        <v>17</v>
      </c>
      <c r="D2485" s="87"/>
      <c r="E2485" s="87">
        <v>17</v>
      </c>
      <c r="F2485" s="87"/>
      <c r="G248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5" s="90"/>
      <c r="I248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5" s="91">
        <f>LOOKUP(ROW(K2485)-ROWS($K$1:$K$3),biasa1[NO])</f>
        <v>2482</v>
      </c>
      <c r="L2485" s="77" t="str">
        <f>LOOKUP(biasa2[[#This Row],[NO]],biasa1[NO],biasa1[NAMA])</f>
        <v>Tipe ex 8171</v>
      </c>
      <c r="M2485" s="91">
        <f>LOOKUP(biasa2[[#This Row],[NO]],biasa1[NO],biasa1[JUMLAH])</f>
        <v>1</v>
      </c>
      <c r="N2485" s="91" t="str">
        <f>LOOKUP(biasa2[[#This Row],[NO]],biasa1[NO],biasa1[SATUAN])</f>
        <v>576 pc</v>
      </c>
    </row>
    <row r="2486" spans="1:14" ht="20.100000000000001" customHeight="1">
      <c r="A2486" s="87">
        <f>IF(biasa1[[#This Row],[JUMLAH]]&gt;0,COUNT(A$3:$A2485)+1,"")</f>
        <v>2457</v>
      </c>
      <c r="B2486" s="88" t="s">
        <v>2429</v>
      </c>
      <c r="C2486" s="87">
        <f>IF(biasa1[[#This Row],[BARU]]="",biasa1[[#This Row],[JUMLAH AWAL]],biasa1[[#This Row],[BARU]])</f>
        <v>55</v>
      </c>
      <c r="D2486" s="87" t="s">
        <v>40</v>
      </c>
      <c r="E2486" s="87">
        <v>55</v>
      </c>
      <c r="F2486" s="87"/>
      <c r="G248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6" s="90"/>
      <c r="I248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6" s="91">
        <f>LOOKUP(ROW(K2486)-ROWS($K$1:$K$3),biasa1[NO])</f>
        <v>2483</v>
      </c>
      <c r="L2486" s="77" t="str">
        <f>LOOKUP(biasa2[[#This Row],[NO]],biasa1[NO],biasa1[NAMA])</f>
        <v>Tipe ex 821(14)/ 612(35)</v>
      </c>
      <c r="M2486" s="91">
        <f>LOOKUP(biasa2[[#This Row],[NO]],biasa1[NO],biasa1[JUMLAH])</f>
        <v>49</v>
      </c>
      <c r="N2486" s="91">
        <f>LOOKUP(biasa2[[#This Row],[NO]],biasa1[NO],biasa1[SATUAN])</f>
        <v>0</v>
      </c>
    </row>
    <row r="2487" spans="1:14" ht="20.100000000000001" customHeight="1">
      <c r="A2487" s="87">
        <f>IF(biasa1[[#This Row],[JUMLAH]]&gt;0,COUNT(A$3:$A2486)+1,"")</f>
        <v>2458</v>
      </c>
      <c r="B2487" s="88" t="s">
        <v>2430</v>
      </c>
      <c r="C2487" s="87">
        <f>IF(biasa1[[#This Row],[BARU]]="",biasa1[[#This Row],[JUMLAH AWAL]],biasa1[[#This Row],[BARU]])</f>
        <v>25</v>
      </c>
      <c r="D2487" s="87"/>
      <c r="E2487" s="87">
        <v>25</v>
      </c>
      <c r="F2487" s="87"/>
      <c r="G248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7" s="90"/>
      <c r="I248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7" s="91">
        <f>LOOKUP(ROW(K2487)-ROWS($K$1:$K$3),biasa1[NO])</f>
        <v>2484</v>
      </c>
      <c r="L2487" s="77" t="str">
        <f>LOOKUP(biasa2[[#This Row],[NO]],biasa1[NO],biasa1[NAMA])</f>
        <v>Tipe ex 8219 A Bear (24)</v>
      </c>
      <c r="M2487" s="91">
        <f>LOOKUP(biasa2[[#This Row],[NO]],biasa1[NO],biasa1[JUMLAH])</f>
        <v>1</v>
      </c>
      <c r="N2487" s="91" t="str">
        <f>LOOKUP(biasa2[[#This Row],[NO]],biasa1[NO],biasa1[SATUAN])</f>
        <v>18 box</v>
      </c>
    </row>
    <row r="2488" spans="1:14" ht="20.100000000000001" customHeight="1">
      <c r="A2488" s="87">
        <f>IF(biasa1[[#This Row],[JUMLAH]]&gt;0,COUNT(A$3:$A2487)+1,"")</f>
        <v>2459</v>
      </c>
      <c r="B2488" s="88" t="s">
        <v>2431</v>
      </c>
      <c r="C2488" s="87">
        <f>IF(biasa1[[#This Row],[BARU]]="",biasa1[[#This Row],[JUMLAH AWAL]],biasa1[[#This Row],[BARU]])</f>
        <v>137</v>
      </c>
      <c r="D2488" s="87" t="s">
        <v>1</v>
      </c>
      <c r="E2488" s="87">
        <v>137</v>
      </c>
      <c r="F2488" s="87"/>
      <c r="G248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8" s="90"/>
      <c r="I248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8" s="91">
        <f>LOOKUP(ROW(K2488)-ROWS($K$1:$K$3),biasa1[NO])</f>
        <v>2485</v>
      </c>
      <c r="L2488" s="77" t="str">
        <f>LOOKUP(biasa2[[#This Row],[NO]],biasa1[NO],biasa1[NAMA])</f>
        <v>Tipe ex 835(7)/ 901(11)</v>
      </c>
      <c r="M2488" s="91">
        <f>LOOKUP(biasa2[[#This Row],[NO]],biasa1[NO],biasa1[JUMLAH])</f>
        <v>18</v>
      </c>
      <c r="N2488" s="91">
        <f>LOOKUP(biasa2[[#This Row],[NO]],biasa1[NO],biasa1[SATUAN])</f>
        <v>0</v>
      </c>
    </row>
    <row r="2489" spans="1:14" ht="20.100000000000001" customHeight="1">
      <c r="A2489" s="87">
        <f>IF(biasa1[[#This Row],[JUMLAH]]&gt;0,COUNT(A$3:$A2488)+1,"")</f>
        <v>2460</v>
      </c>
      <c r="B2489" s="88" t="s">
        <v>2432</v>
      </c>
      <c r="C2489" s="87">
        <f>IF(biasa1[[#This Row],[BARU]]="",biasa1[[#This Row],[JUMLAH AWAL]],biasa1[[#This Row],[BARU]])</f>
        <v>29</v>
      </c>
      <c r="D2489" s="87"/>
      <c r="E2489" s="87">
        <v>29</v>
      </c>
      <c r="F2489" s="87"/>
      <c r="G248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9" s="90"/>
      <c r="I248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9" s="91">
        <f>LOOKUP(ROW(K2489)-ROWS($K$1:$K$3),biasa1[NO])</f>
        <v>2486</v>
      </c>
      <c r="L2489" s="77" t="str">
        <f>LOOKUP(biasa2[[#This Row],[NO]],biasa1[NO],biasa1[NAMA])</f>
        <v>Tipe ex 837(5)</v>
      </c>
      <c r="M2489" s="91">
        <f>LOOKUP(biasa2[[#This Row],[NO]],biasa1[NO],biasa1[JUMLAH])</f>
        <v>5</v>
      </c>
      <c r="N2489" s="91">
        <f>LOOKUP(biasa2[[#This Row],[NO]],biasa1[NO],biasa1[SATUAN])</f>
        <v>0</v>
      </c>
    </row>
    <row r="2490" spans="1:14" ht="20.100000000000001" customHeight="1">
      <c r="A2490" s="87">
        <f>IF(biasa1[[#This Row],[JUMLAH]]&gt;0,COUNT(A$3:$A2489)+1,"")</f>
        <v>2461</v>
      </c>
      <c r="B2490" s="88" t="s">
        <v>2433</v>
      </c>
      <c r="C2490" s="87">
        <f>IF(biasa1[[#This Row],[BARU]]="",biasa1[[#This Row],[JUMLAH AWAL]],biasa1[[#This Row],[BARU]])</f>
        <v>2</v>
      </c>
      <c r="D2490" s="87"/>
      <c r="E2490" s="87">
        <v>2</v>
      </c>
      <c r="F2490" s="87"/>
      <c r="G249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0" s="90"/>
      <c r="I249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0" s="91">
        <f>LOOKUP(ROW(K2490)-ROWS($K$1:$K$3),biasa1[NO])</f>
        <v>2487</v>
      </c>
      <c r="L2490" s="77" t="str">
        <f>LOOKUP(biasa2[[#This Row],[NO]],biasa1[NO],biasa1[NAMA])</f>
        <v>Tipe ex 889(9)/ 890(11)</v>
      </c>
      <c r="M2490" s="91">
        <f>LOOKUP(biasa2[[#This Row],[NO]],biasa1[NO],biasa1[JUMLAH])</f>
        <v>20</v>
      </c>
      <c r="N2490" s="91" t="str">
        <f>LOOKUP(biasa2[[#This Row],[NO]],biasa1[NO],biasa1[SATUAN])</f>
        <v>48 ls</v>
      </c>
    </row>
    <row r="2491" spans="1:14" ht="20.100000000000001" customHeight="1">
      <c r="A2491" s="87">
        <f>IF(biasa1[[#This Row],[JUMLAH]]&gt;0,COUNT(A$3:$A2490)+1,"")</f>
        <v>2462</v>
      </c>
      <c r="B2491" s="88" t="s">
        <v>2813</v>
      </c>
      <c r="C2491" s="87">
        <f>IF(biasa1[[#This Row],[BARU]]="",biasa1[[#This Row],[JUMLAH AWAL]],biasa1[[#This Row],[BARU]])</f>
        <v>88</v>
      </c>
      <c r="D2491" s="87" t="s">
        <v>2434</v>
      </c>
      <c r="E2491" s="87">
        <v>88</v>
      </c>
      <c r="F2491" s="87"/>
      <c r="G249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1" s="90"/>
      <c r="I249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1" s="91">
        <f>LOOKUP(ROW(K2491)-ROWS($K$1:$K$3),biasa1[NO])</f>
        <v>2488</v>
      </c>
      <c r="L2491" s="77" t="str">
        <f>LOOKUP(biasa2[[#This Row],[NO]],biasa1[NO],biasa1[NAMA])</f>
        <v>Tipe ex 8958 (24)</v>
      </c>
      <c r="M2491" s="91">
        <f>LOOKUP(biasa2[[#This Row],[NO]],biasa1[NO],biasa1[JUMLAH])</f>
        <v>4</v>
      </c>
      <c r="N2491" s="91" t="str">
        <f>LOOKUP(biasa2[[#This Row],[NO]],biasa1[NO],biasa1[SATUAN])</f>
        <v>24 box</v>
      </c>
    </row>
    <row r="2492" spans="1:14" ht="20.100000000000001" customHeight="1">
      <c r="A2492" s="87">
        <f>IF(biasa1[[#This Row],[JUMLAH]]&gt;0,COUNT(A$3:$A2491)+1,"")</f>
        <v>2463</v>
      </c>
      <c r="B2492" s="88" t="s">
        <v>2435</v>
      </c>
      <c r="C2492" s="87">
        <f>IF(biasa1[[#This Row],[BARU]]="",biasa1[[#This Row],[JUMLAH AWAL]],biasa1[[#This Row],[BARU]])</f>
        <v>35</v>
      </c>
      <c r="D2492" s="87" t="s">
        <v>36</v>
      </c>
      <c r="E2492" s="87">
        <v>35</v>
      </c>
      <c r="F2492" s="87"/>
      <c r="G249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2" s="90"/>
      <c r="I249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2" s="91">
        <f>LOOKUP(ROW(K2492)-ROWS($K$1:$K$3),biasa1[NO])</f>
        <v>2489</v>
      </c>
      <c r="L2492" s="77" t="str">
        <f>LOOKUP(biasa2[[#This Row],[NO]],biasa1[NO],biasa1[NAMA])</f>
        <v>Tipe ex 905</v>
      </c>
      <c r="M2492" s="91">
        <f>LOOKUP(biasa2[[#This Row],[NO]],biasa1[NO],biasa1[JUMLAH])</f>
        <v>1</v>
      </c>
      <c r="N2492" s="91" t="str">
        <f>LOOKUP(biasa2[[#This Row],[NO]],biasa1[NO],biasa1[SATUAN])</f>
        <v>2304 pc</v>
      </c>
    </row>
    <row r="2493" spans="1:14" ht="20.100000000000001" customHeight="1">
      <c r="A2493" s="87">
        <f>IF(biasa1[[#This Row],[JUMLAH]]&gt;0,COUNT(A$3:$A2492)+1,"")</f>
        <v>2464</v>
      </c>
      <c r="B2493" s="88" t="s">
        <v>2814</v>
      </c>
      <c r="C2493" s="87">
        <f>IF(biasa1[[#This Row],[BARU]]="",biasa1[[#This Row],[JUMLAH AWAL]],biasa1[[#This Row],[BARU]])</f>
        <v>16</v>
      </c>
      <c r="D2493" s="87" t="s">
        <v>139</v>
      </c>
      <c r="E2493" s="87">
        <v>16</v>
      </c>
      <c r="F2493" s="87"/>
      <c r="G249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3" s="90"/>
      <c r="I249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3" s="91">
        <f>LOOKUP(ROW(K2493)-ROWS($K$1:$K$3),biasa1[NO])</f>
        <v>2490</v>
      </c>
      <c r="L2493" s="77" t="str">
        <f>LOOKUP(biasa2[[#This Row],[NO]],biasa1[NO],biasa1[NAMA])</f>
        <v>Tipe ex A263(2)</v>
      </c>
      <c r="M2493" s="91">
        <f>LOOKUP(biasa2[[#This Row],[NO]],biasa1[NO],biasa1[JUMLAH])</f>
        <v>2</v>
      </c>
      <c r="N2493" s="91" t="str">
        <f>LOOKUP(biasa2[[#This Row],[NO]],biasa1[NO],biasa1[SATUAN])</f>
        <v>96 ls</v>
      </c>
    </row>
    <row r="2494" spans="1:14" ht="20.100000000000001" customHeight="1">
      <c r="A2494" s="87">
        <f>IF(biasa1[[#This Row],[JUMLAH]]&gt;0,COUNT(A$3:$A2493)+1,"")</f>
        <v>2465</v>
      </c>
      <c r="B2494" s="88" t="s">
        <v>2436</v>
      </c>
      <c r="C2494" s="87">
        <f>IF(biasa1[[#This Row],[BARU]]="",biasa1[[#This Row],[JUMLAH AWAL]],biasa1[[#This Row],[BARU]])</f>
        <v>2</v>
      </c>
      <c r="D2494" s="87" t="s">
        <v>36</v>
      </c>
      <c r="E2494" s="87">
        <v>2</v>
      </c>
      <c r="F2494" s="87"/>
      <c r="G249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4" s="90"/>
      <c r="I249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4" s="91">
        <f>LOOKUP(ROW(K2494)-ROWS($K$1:$K$3),biasa1[NO])</f>
        <v>2491</v>
      </c>
      <c r="L2494" s="77" t="str">
        <f>LOOKUP(biasa2[[#This Row],[NO]],biasa1[NO],biasa1[NAMA])</f>
        <v>Tipe ex Aopo 939 besi</v>
      </c>
      <c r="M2494" s="91">
        <f>LOOKUP(biasa2[[#This Row],[NO]],biasa1[NO],biasa1[JUMLAH])</f>
        <v>3</v>
      </c>
      <c r="N2494" s="91" t="str">
        <f>LOOKUP(biasa2[[#This Row],[NO]],biasa1[NO],biasa1[SATUAN])</f>
        <v>72 ls</v>
      </c>
    </row>
    <row r="2495" spans="1:14" ht="20.100000000000001" customHeight="1">
      <c r="A2495" s="87">
        <f>IF(biasa1[[#This Row],[JUMLAH]]&gt;0,COUNT(A$3:$A2494)+1,"")</f>
        <v>2466</v>
      </c>
      <c r="B2495" s="88" t="s">
        <v>2437</v>
      </c>
      <c r="C2495" s="87">
        <f>IF(biasa1[[#This Row],[BARU]]="",biasa1[[#This Row],[JUMLAH AWAL]],biasa1[[#This Row],[BARU]])</f>
        <v>15</v>
      </c>
      <c r="D2495" s="87" t="s">
        <v>139</v>
      </c>
      <c r="E2495" s="87">
        <v>15</v>
      </c>
      <c r="F2495" s="87"/>
      <c r="G249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5" s="90"/>
      <c r="I249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5" s="91">
        <f>LOOKUP(ROW(K2495)-ROWS($K$1:$K$3),biasa1[NO])</f>
        <v>2492</v>
      </c>
      <c r="L2495" s="77" t="str">
        <f>LOOKUP(biasa2[[#This Row],[NO]],biasa1[NO],biasa1[NAMA])</f>
        <v>Tipe ex Aopo 953</v>
      </c>
      <c r="M2495" s="91">
        <f>LOOKUP(biasa2[[#This Row],[NO]],biasa1[NO],biasa1[JUMLAH])</f>
        <v>20</v>
      </c>
      <c r="N2495" s="91" t="str">
        <f>LOOKUP(biasa2[[#This Row],[NO]],biasa1[NO],biasa1[SATUAN])</f>
        <v>144 ls</v>
      </c>
    </row>
    <row r="2496" spans="1:14" ht="20.100000000000001" customHeight="1">
      <c r="A2496" s="87">
        <f>IF(biasa1[[#This Row],[JUMLAH]]&gt;0,COUNT(A$3:$A2495)+1,"")</f>
        <v>2467</v>
      </c>
      <c r="B2496" s="88" t="s">
        <v>2438</v>
      </c>
      <c r="C2496" s="87">
        <f>IF(biasa1[[#This Row],[BARU]]="",biasa1[[#This Row],[JUMLAH AWAL]],biasa1[[#This Row],[BARU]])</f>
        <v>23</v>
      </c>
      <c r="D2496" s="87" t="s">
        <v>139</v>
      </c>
      <c r="E2496" s="87">
        <v>23</v>
      </c>
      <c r="F2496" s="87"/>
      <c r="G249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6" s="90"/>
      <c r="I249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6" s="91">
        <f>LOOKUP(ROW(K2496)-ROWS($K$1:$K$3),biasa1[NO])</f>
        <v>2493</v>
      </c>
      <c r="L2496" s="77" t="str">
        <f>LOOKUP(biasa2[[#This Row],[NO]],biasa1[NO],biasa1[NAMA])</f>
        <v>Tipe ex Aopo 958</v>
      </c>
      <c r="M2496" s="91">
        <f>LOOKUP(biasa2[[#This Row],[NO]],biasa1[NO],biasa1[JUMLAH])</f>
        <v>8</v>
      </c>
      <c r="N2496" s="91" t="str">
        <f>LOOKUP(biasa2[[#This Row],[NO]],biasa1[NO],biasa1[SATUAN])</f>
        <v>60 ls</v>
      </c>
    </row>
    <row r="2497" spans="1:14" ht="20.100000000000001" customHeight="1">
      <c r="A2497" s="87">
        <f>IF(biasa1[[#This Row],[JUMLAH]]&gt;0,COUNT(A$3:$A2496)+1,"")</f>
        <v>2468</v>
      </c>
      <c r="B2497" s="88" t="s">
        <v>2439</v>
      </c>
      <c r="C2497" s="87">
        <f>IF(biasa1[[#This Row],[BARU]]="",biasa1[[#This Row],[JUMLAH AWAL]],biasa1[[#This Row],[BARU]])</f>
        <v>1</v>
      </c>
      <c r="D2497" s="87"/>
      <c r="E2497" s="87">
        <v>1</v>
      </c>
      <c r="F2497" s="87"/>
      <c r="G249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7" s="90"/>
      <c r="I249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7" s="91">
        <f>LOOKUP(ROW(K2497)-ROWS($K$1:$K$3),biasa1[NO])</f>
        <v>2494</v>
      </c>
      <c r="L2497" s="77" t="str">
        <f>LOOKUP(biasa2[[#This Row],[NO]],biasa1[NO],biasa1[NAMA])</f>
        <v>Tipe ex Bengke</v>
      </c>
      <c r="M2497" s="91">
        <f>LOOKUP(biasa2[[#This Row],[NO]],biasa1[NO],biasa1[JUMLAH])</f>
        <v>2</v>
      </c>
      <c r="N2497" s="91" t="str">
        <f>LOOKUP(biasa2[[#This Row],[NO]],biasa1[NO],biasa1[SATUAN])</f>
        <v>24 ls</v>
      </c>
    </row>
    <row r="2498" spans="1:14" ht="20.100000000000001" customHeight="1">
      <c r="A2498" s="87">
        <f>IF(biasa1[[#This Row],[JUMLAH]]&gt;0,COUNT(A$3:$A2497)+1,"")</f>
        <v>2469</v>
      </c>
      <c r="B2498" s="88" t="s">
        <v>2440</v>
      </c>
      <c r="C2498" s="87">
        <f>IF(biasa1[[#This Row],[BARU]]="",biasa1[[#This Row],[JUMLAH AWAL]],biasa1[[#This Row],[BARU]])</f>
        <v>2</v>
      </c>
      <c r="D2498" s="87" t="s">
        <v>91</v>
      </c>
      <c r="E2498" s="87">
        <v>2</v>
      </c>
      <c r="F2498" s="87"/>
      <c r="G249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8" s="90"/>
      <c r="I249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8" s="91">
        <f>LOOKUP(ROW(K2498)-ROWS($K$1:$K$3),biasa1[NO])</f>
        <v>2495</v>
      </c>
      <c r="L2498" s="77" t="str">
        <f>LOOKUP(biasa2[[#This Row],[NO]],biasa1[NO],biasa1[NAMA])</f>
        <v>Tipe ex Candy 4M 3C 507</v>
      </c>
      <c r="M2498" s="91">
        <f>LOOKUP(biasa2[[#This Row],[NO]],biasa1[NO],biasa1[JUMLAH])</f>
        <v>16</v>
      </c>
      <c r="N2498" s="91" t="str">
        <f>LOOKUP(biasa2[[#This Row],[NO]],biasa1[NO],biasa1[SATUAN])</f>
        <v>48 ls</v>
      </c>
    </row>
    <row r="2499" spans="1:14" ht="20.100000000000001" customHeight="1">
      <c r="A2499" s="87">
        <f>IF(biasa1[[#This Row],[JUMLAH]]&gt;0,COUNT(A$3:$A2498)+1,"")</f>
        <v>2470</v>
      </c>
      <c r="B2499" s="88" t="s">
        <v>2441</v>
      </c>
      <c r="C2499" s="87">
        <f>IF(biasa1[[#This Row],[BARU]]="",biasa1[[#This Row],[JUMLAH AWAL]],biasa1[[#This Row],[BARU]])</f>
        <v>1</v>
      </c>
      <c r="D2499" s="87" t="s">
        <v>1230</v>
      </c>
      <c r="E2499" s="87">
        <v>1</v>
      </c>
      <c r="F2499" s="87"/>
      <c r="G249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9" s="90"/>
      <c r="I249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9" s="91">
        <f>LOOKUP(ROW(K2499)-ROWS($K$1:$K$3),biasa1[NO])</f>
        <v>2496</v>
      </c>
      <c r="L2499" s="77" t="str">
        <f>LOOKUP(biasa2[[#This Row],[NO]],biasa1[NO],biasa1[NAMA])</f>
        <v>Tipe ex Candy 6M 2C 506</v>
      </c>
      <c r="M2499" s="91">
        <f>LOOKUP(biasa2[[#This Row],[NO]],biasa1[NO],biasa1[JUMLAH])</f>
        <v>5</v>
      </c>
      <c r="N2499" s="91" t="str">
        <f>LOOKUP(biasa2[[#This Row],[NO]],biasa1[NO],biasa1[SATUAN])</f>
        <v>48 ls</v>
      </c>
    </row>
    <row r="2500" spans="1:14" ht="20.100000000000001" customHeight="1">
      <c r="A2500" s="87">
        <f>IF(biasa1[[#This Row],[JUMLAH]]&gt;0,COUNT(A$3:$A2499)+1,"")</f>
        <v>2471</v>
      </c>
      <c r="B2500" s="88" t="s">
        <v>2442</v>
      </c>
      <c r="C2500" s="87">
        <f>IF(biasa1[[#This Row],[BARU]]="",biasa1[[#This Row],[JUMLAH AWAL]],biasa1[[#This Row],[BARU]])</f>
        <v>2</v>
      </c>
      <c r="D2500" s="87" t="s">
        <v>139</v>
      </c>
      <c r="E2500" s="87">
        <v>2</v>
      </c>
      <c r="F2500" s="87"/>
      <c r="G250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0" s="90"/>
      <c r="I250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0" s="91">
        <f>LOOKUP(ROW(K2500)-ROWS($K$1:$K$3),biasa1[NO])</f>
        <v>2497</v>
      </c>
      <c r="L2500" s="77" t="str">
        <f>LOOKUP(biasa2[[#This Row],[NO]],biasa1[NO],biasa1[NAMA])</f>
        <v>Tipe ex Candy CC 5001</v>
      </c>
      <c r="M2500" s="91">
        <f>LOOKUP(biasa2[[#This Row],[NO]],biasa1[NO],biasa1[JUMLAH])</f>
        <v>1</v>
      </c>
      <c r="N2500" s="91" t="str">
        <f>LOOKUP(biasa2[[#This Row],[NO]],biasa1[NO],biasa1[SATUAN])</f>
        <v>144 ls</v>
      </c>
    </row>
    <row r="2501" spans="1:14" ht="20.100000000000001" customHeight="1">
      <c r="A2501" s="87">
        <f>IF(biasa1[[#This Row],[JUMLAH]]&gt;0,COUNT(A$3:$A2500)+1,"")</f>
        <v>2472</v>
      </c>
      <c r="B2501" s="88" t="s">
        <v>2443</v>
      </c>
      <c r="C2501" s="87">
        <f>IF(biasa1[[#This Row],[BARU]]="",biasa1[[#This Row],[JUMLAH AWAL]],biasa1[[#This Row],[BARU]])</f>
        <v>36</v>
      </c>
      <c r="D2501" s="87" t="s">
        <v>139</v>
      </c>
      <c r="E2501" s="87">
        <v>36</v>
      </c>
      <c r="F2501" s="87"/>
      <c r="G250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1" s="90"/>
      <c r="I250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1" s="91">
        <f>LOOKUP(ROW(K2501)-ROWS($K$1:$K$3),biasa1[NO])</f>
        <v>2498</v>
      </c>
      <c r="L2501" s="77" t="str">
        <f>LOOKUP(biasa2[[#This Row],[NO]],biasa1[NO],biasa1[NAMA])</f>
        <v>Tipe ex CF 6004</v>
      </c>
      <c r="M2501" s="91">
        <f>LOOKUP(biasa2[[#This Row],[NO]],biasa1[NO],biasa1[JUMLAH])</f>
        <v>1</v>
      </c>
      <c r="N2501" s="91">
        <f>LOOKUP(biasa2[[#This Row],[NO]],biasa1[NO],biasa1[SATUAN])</f>
        <v>0</v>
      </c>
    </row>
    <row r="2502" spans="1:14" ht="20.100000000000001" customHeight="1">
      <c r="A2502" s="87">
        <f>IF(biasa1[[#This Row],[JUMLAH]]&gt;0,COUNT(A$3:$A2501)+1,"")</f>
        <v>2473</v>
      </c>
      <c r="B2502" s="88" t="s">
        <v>2444</v>
      </c>
      <c r="C2502" s="87">
        <f>IF(biasa1[[#This Row],[BARU]]="",biasa1[[#This Row],[JUMLAH AWAL]],biasa1[[#This Row],[BARU]])</f>
        <v>16</v>
      </c>
      <c r="D2502" s="87"/>
      <c r="E2502" s="87">
        <v>16</v>
      </c>
      <c r="F2502" s="87"/>
      <c r="G250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2" s="90"/>
      <c r="I250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2" s="91">
        <f>LOOKUP(ROW(K2502)-ROWS($K$1:$K$3),biasa1[NO])</f>
        <v>2499</v>
      </c>
      <c r="L2502" s="77" t="str">
        <f>LOOKUP(biasa2[[#This Row],[NO]],biasa1[NO],biasa1[NAMA])</f>
        <v>Tipe ex Cp 8237</v>
      </c>
      <c r="M2502" s="91">
        <f>LOOKUP(biasa2[[#This Row],[NO]],biasa1[NO],biasa1[JUMLAH])</f>
        <v>1</v>
      </c>
      <c r="N2502" s="91" t="str">
        <f>LOOKUP(biasa2[[#This Row],[NO]],biasa1[NO],biasa1[SATUAN])</f>
        <v>1440 pc</v>
      </c>
    </row>
    <row r="2503" spans="1:14" ht="20.100000000000001" customHeight="1">
      <c r="A2503" s="87">
        <f>IF(biasa1[[#This Row],[JUMLAH]]&gt;0,COUNT(A$3:$A2502)+1,"")</f>
        <v>2474</v>
      </c>
      <c r="B2503" s="88" t="s">
        <v>2445</v>
      </c>
      <c r="C2503" s="87">
        <f>IF(biasa1[[#This Row],[BARU]]="",biasa1[[#This Row],[JUMLAH AWAL]],biasa1[[#This Row],[BARU]])</f>
        <v>5</v>
      </c>
      <c r="D2503" s="87" t="s">
        <v>2446</v>
      </c>
      <c r="E2503" s="87">
        <v>5</v>
      </c>
      <c r="F2503" s="87"/>
      <c r="G250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3" s="90"/>
      <c r="I250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3" s="91">
        <f>LOOKUP(ROW(K2503)-ROWS($K$1:$K$3),biasa1[NO])</f>
        <v>2500</v>
      </c>
      <c r="L2503" s="77" t="str">
        <f>LOOKUP(biasa2[[#This Row],[NO]],biasa1[NO],biasa1[NAMA])</f>
        <v>Tipe ex CR 811 (blk)</v>
      </c>
      <c r="M2503" s="91">
        <f>LOOKUP(biasa2[[#This Row],[NO]],biasa1[NO],biasa1[JUMLAH])</f>
        <v>26</v>
      </c>
      <c r="N2503" s="91" t="str">
        <f>LOOKUP(biasa2[[#This Row],[NO]],biasa1[NO],biasa1[SATUAN])</f>
        <v>36 ls</v>
      </c>
    </row>
    <row r="2504" spans="1:14" ht="20.100000000000001" customHeight="1">
      <c r="A2504" s="87">
        <f>IF(biasa1[[#This Row],[JUMLAH]]&gt;0,COUNT(A$3:$A2503)+1,"")</f>
        <v>2475</v>
      </c>
      <c r="B2504" s="88" t="s">
        <v>2447</v>
      </c>
      <c r="C2504" s="87">
        <f>IF(biasa1[[#This Row],[BARU]]="",biasa1[[#This Row],[JUMLAH AWAL]],biasa1[[#This Row],[BARU]])</f>
        <v>2</v>
      </c>
      <c r="D2504" s="87" t="s">
        <v>139</v>
      </c>
      <c r="E2504" s="87">
        <v>2</v>
      </c>
      <c r="F2504" s="87"/>
      <c r="G250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4" s="90"/>
      <c r="I250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4" s="91">
        <f>LOOKUP(ROW(K2504)-ROWS($K$1:$K$3),biasa1[NO])</f>
        <v>2501</v>
      </c>
      <c r="L2504" s="77" t="str">
        <f>LOOKUP(biasa2[[#This Row],[NO]],biasa1[NO],biasa1[NAMA])</f>
        <v>Tipe ex CR 837/ 5X3D (1 box 24 pc)</v>
      </c>
      <c r="M2504" s="91">
        <f>LOOKUP(biasa2[[#This Row],[NO]],biasa1[NO],biasa1[JUMLAH])</f>
        <v>7</v>
      </c>
      <c r="N2504" s="91" t="str">
        <f>LOOKUP(biasa2[[#This Row],[NO]],biasa1[NO],biasa1[SATUAN])</f>
        <v>216 pc</v>
      </c>
    </row>
    <row r="2505" spans="1:14" ht="20.100000000000001" customHeight="1">
      <c r="A2505" s="87">
        <f>IF(biasa1[[#This Row],[JUMLAH]]&gt;0,COUNT(A$3:$A2504)+1,"")</f>
        <v>2476</v>
      </c>
      <c r="B2505" s="88" t="s">
        <v>2448</v>
      </c>
      <c r="C2505" s="87">
        <f>IF(biasa1[[#This Row],[BARU]]="",biasa1[[#This Row],[JUMLAH AWAL]],biasa1[[#This Row],[BARU]])</f>
        <v>26</v>
      </c>
      <c r="D2505" s="87"/>
      <c r="E2505" s="87">
        <v>26</v>
      </c>
      <c r="F2505" s="87"/>
      <c r="G250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5" s="90"/>
      <c r="I250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5" s="91">
        <f>LOOKUP(ROW(K2505)-ROWS($K$1:$K$3),biasa1[NO])</f>
        <v>2502</v>
      </c>
      <c r="L2505" s="77" t="str">
        <f>LOOKUP(biasa2[[#This Row],[NO]],biasa1[NO],biasa1[NAMA])</f>
        <v>Tipe ex CR 853 (24)</v>
      </c>
      <c r="M2505" s="91">
        <f>LOOKUP(biasa2[[#This Row],[NO]],biasa1[NO],biasa1[JUMLAH])</f>
        <v>6</v>
      </c>
      <c r="N2505" s="91" t="str">
        <f>LOOKUP(biasa2[[#This Row],[NO]],biasa1[NO],biasa1[SATUAN])</f>
        <v>16 box</v>
      </c>
    </row>
    <row r="2506" spans="1:14" ht="20.100000000000001" customHeight="1">
      <c r="A2506" s="87">
        <f>IF(biasa1[[#This Row],[JUMLAH]]&gt;0,COUNT(A$3:$A2505)+1,"")</f>
        <v>2477</v>
      </c>
      <c r="B2506" s="88" t="s">
        <v>2449</v>
      </c>
      <c r="C2506" s="87">
        <f>IF(biasa1[[#This Row],[BARU]]="",biasa1[[#This Row],[JUMLAH AWAL]],biasa1[[#This Row],[BARU]])</f>
        <v>2</v>
      </c>
      <c r="D2506" s="87" t="s">
        <v>40</v>
      </c>
      <c r="E2506" s="87">
        <v>2</v>
      </c>
      <c r="F2506" s="87"/>
      <c r="G250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6" s="90"/>
      <c r="I250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6" s="91">
        <f>LOOKUP(ROW(K2506)-ROWS($K$1:$K$3),biasa1[NO])</f>
        <v>2503</v>
      </c>
      <c r="L2506" s="77" t="str">
        <f>LOOKUP(biasa2[[#This Row],[NO]],biasa1[NO],biasa1[NAMA])</f>
        <v>Tipe ex CR 881</v>
      </c>
      <c r="M2506" s="91">
        <f>LOOKUP(biasa2[[#This Row],[NO]],biasa1[NO],biasa1[JUMLAH])</f>
        <v>1</v>
      </c>
      <c r="N2506" s="91" t="str">
        <f>LOOKUP(biasa2[[#This Row],[NO]],biasa1[NO],biasa1[SATUAN])</f>
        <v>12 box/ 30</v>
      </c>
    </row>
    <row r="2507" spans="1:14" ht="20.100000000000001" customHeight="1">
      <c r="A2507" s="87">
        <f>IF(biasa1[[#This Row],[JUMLAH]]&gt;0,COUNT(A$3:$A2506)+1,"")</f>
        <v>2478</v>
      </c>
      <c r="B2507" s="88" t="s">
        <v>2450</v>
      </c>
      <c r="C2507" s="87">
        <f>IF(biasa1[[#This Row],[BARU]]="",biasa1[[#This Row],[JUMLAH AWAL]],biasa1[[#This Row],[BARU]])</f>
        <v>1</v>
      </c>
      <c r="D2507" s="87" t="s">
        <v>139</v>
      </c>
      <c r="E2507" s="87">
        <v>1</v>
      </c>
      <c r="F2507" s="87"/>
      <c r="G250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7" s="90"/>
      <c r="I250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7" s="91">
        <f>LOOKUP(ROW(K2507)-ROWS($K$1:$K$3),biasa1[NO])</f>
        <v>2504</v>
      </c>
      <c r="L2507" s="77" t="str">
        <f>LOOKUP(biasa2[[#This Row],[NO]],biasa1[NO],biasa1[NAMA])</f>
        <v>Tipe ex CT 328/ 325</v>
      </c>
      <c r="M2507" s="91">
        <f>LOOKUP(biasa2[[#This Row],[NO]],biasa1[NO],biasa1[JUMLAH])</f>
        <v>5</v>
      </c>
      <c r="N2507" s="91" t="str">
        <f>LOOKUP(biasa2[[#This Row],[NO]],biasa1[NO],biasa1[SATUAN])</f>
        <v>36 ls</v>
      </c>
    </row>
    <row r="2508" spans="1:14" ht="20.100000000000001" customHeight="1">
      <c r="A2508" s="87">
        <f>IF(biasa1[[#This Row],[JUMLAH]]&gt;0,COUNT(A$3:$A2507)+1,"")</f>
        <v>2479</v>
      </c>
      <c r="B2508" s="88" t="s">
        <v>2451</v>
      </c>
      <c r="C2508" s="87">
        <f>IF(biasa1[[#This Row],[BARU]]="",biasa1[[#This Row],[JUMLAH AWAL]],biasa1[[#This Row],[BARU]])</f>
        <v>9</v>
      </c>
      <c r="D2508" s="87" t="s">
        <v>139</v>
      </c>
      <c r="E2508" s="87">
        <v>9</v>
      </c>
      <c r="F2508" s="87"/>
      <c r="G250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8" s="90"/>
      <c r="I250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8" s="91">
        <f>LOOKUP(ROW(K2508)-ROWS($K$1:$K$3),biasa1[NO])</f>
        <v>2505</v>
      </c>
      <c r="L2508" s="77" t="str">
        <f>LOOKUP(biasa2[[#This Row],[NO]],biasa1[NO],biasa1[NAMA])</f>
        <v>Tipe ex DMS 304 (36)</v>
      </c>
      <c r="M2508" s="91">
        <f>LOOKUP(biasa2[[#This Row],[NO]],biasa1[NO],biasa1[JUMLAH])</f>
        <v>8</v>
      </c>
      <c r="N2508" s="91" t="str">
        <f>LOOKUP(biasa2[[#This Row],[NO]],biasa1[NO],biasa1[SATUAN])</f>
        <v>48 ls</v>
      </c>
    </row>
    <row r="2509" spans="1:14" ht="20.100000000000001" customHeight="1">
      <c r="A2509" s="87">
        <f>IF(biasa1[[#This Row],[JUMLAH]]&gt;0,COUNT(A$3:$A2508)+1,"")</f>
        <v>2480</v>
      </c>
      <c r="B2509" s="88" t="s">
        <v>2452</v>
      </c>
      <c r="C2509" s="87">
        <f>IF(biasa1[[#This Row],[BARU]]="",biasa1[[#This Row],[JUMLAH AWAL]],biasa1[[#This Row],[BARU]])</f>
        <v>1</v>
      </c>
      <c r="D2509" s="87" t="s">
        <v>165</v>
      </c>
      <c r="E2509" s="87">
        <v>1</v>
      </c>
      <c r="F2509" s="87"/>
      <c r="G250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9" s="90"/>
      <c r="I250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9" s="91">
        <f>LOOKUP(ROW(K2509)-ROWS($K$1:$K$3),biasa1[NO])</f>
        <v>2506</v>
      </c>
      <c r="L2509" s="77" t="str">
        <f>LOOKUP(biasa2[[#This Row],[NO]],biasa1[NO],biasa1[NAMA])</f>
        <v>Tipe ex DMS 312 (36)</v>
      </c>
      <c r="M2509" s="91">
        <f>LOOKUP(biasa2[[#This Row],[NO]],biasa1[NO],biasa1[JUMLAH])</f>
        <v>1</v>
      </c>
      <c r="N2509" s="91" t="str">
        <f>LOOKUP(biasa2[[#This Row],[NO]],biasa1[NO],biasa1[SATUAN])</f>
        <v>18 box</v>
      </c>
    </row>
    <row r="2510" spans="1:14" ht="20.100000000000001" customHeight="1">
      <c r="A2510" s="87">
        <f>IF(biasa1[[#This Row],[JUMLAH]]&gt;0,COUNT(A$3:$A2509)+1,"")</f>
        <v>2481</v>
      </c>
      <c r="B2510" s="88" t="s">
        <v>2453</v>
      </c>
      <c r="C2510" s="87">
        <f>IF(biasa1[[#This Row],[BARU]]="",biasa1[[#This Row],[JUMLAH AWAL]],biasa1[[#This Row],[BARU]])</f>
        <v>1</v>
      </c>
      <c r="D2510" s="87" t="s">
        <v>1892</v>
      </c>
      <c r="E2510" s="87">
        <v>1</v>
      </c>
      <c r="F2510" s="87"/>
      <c r="G251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0" s="90"/>
      <c r="I251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0" s="91">
        <f>LOOKUP(ROW(K2510)-ROWS($K$1:$K$3),biasa1[NO])</f>
        <v>2507</v>
      </c>
      <c r="L2510" s="77" t="str">
        <f>LOOKUP(biasa2[[#This Row],[NO]],biasa1[NO],biasa1[NAMA])</f>
        <v>Tipe ex DMS 332 (48)</v>
      </c>
      <c r="M2510" s="91">
        <f>LOOKUP(biasa2[[#This Row],[NO]],biasa1[NO],biasa1[JUMLAH])</f>
        <v>7</v>
      </c>
      <c r="N2510" s="91" t="str">
        <f>LOOKUP(biasa2[[#This Row],[NO]],biasa1[NO],biasa1[SATUAN])</f>
        <v>864 pc</v>
      </c>
    </row>
    <row r="2511" spans="1:14" ht="20.100000000000001" customHeight="1">
      <c r="A2511" s="87">
        <f>IF(biasa1[[#This Row],[JUMLAH]]&gt;0,COUNT(A$3:$A2510)+1,"")</f>
        <v>2482</v>
      </c>
      <c r="B2511" s="88" t="s">
        <v>2454</v>
      </c>
      <c r="C2511" s="87">
        <f>IF(biasa1[[#This Row],[BARU]]="",biasa1[[#This Row],[JUMLAH AWAL]],biasa1[[#This Row],[BARU]])</f>
        <v>1</v>
      </c>
      <c r="D2511" s="87" t="s">
        <v>91</v>
      </c>
      <c r="E2511" s="87">
        <v>1</v>
      </c>
      <c r="F2511" s="87"/>
      <c r="G251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1" s="90"/>
      <c r="I251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1" s="91">
        <f>LOOKUP(ROW(K2511)-ROWS($K$1:$K$3),biasa1[NO])</f>
        <v>2508</v>
      </c>
      <c r="L2511" s="77" t="str">
        <f>LOOKUP(biasa2[[#This Row],[NO]],biasa1[NO],biasa1[NAMA])</f>
        <v>Tipe ex DMS 336</v>
      </c>
      <c r="M2511" s="91">
        <f>LOOKUP(biasa2[[#This Row],[NO]],biasa1[NO],biasa1[JUMLAH])</f>
        <v>1</v>
      </c>
      <c r="N2511" s="91" t="str">
        <f>LOOKUP(biasa2[[#This Row],[NO]],biasa1[NO],biasa1[SATUAN])</f>
        <v>432 pc</v>
      </c>
    </row>
    <row r="2512" spans="1:14" ht="20.100000000000001" customHeight="1">
      <c r="A2512" s="87">
        <f>IF(biasa1[[#This Row],[JUMLAH]]&gt;0,COUNT(A$3:$A2511)+1,"")</f>
        <v>2483</v>
      </c>
      <c r="B2512" s="88" t="s">
        <v>2455</v>
      </c>
      <c r="C2512" s="87">
        <f>IF(biasa1[[#This Row],[BARU]]="",biasa1[[#This Row],[JUMLAH AWAL]],biasa1[[#This Row],[BARU]])</f>
        <v>49</v>
      </c>
      <c r="D2512" s="87"/>
      <c r="E2512" s="87">
        <v>49</v>
      </c>
      <c r="F2512" s="87"/>
      <c r="G251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2" s="90"/>
      <c r="I251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2" s="91">
        <f>LOOKUP(ROW(K2512)-ROWS($K$1:$K$3),biasa1[NO])</f>
        <v>2509</v>
      </c>
      <c r="L2512" s="77" t="str">
        <f>LOOKUP(biasa2[[#This Row],[NO]],biasa1[NO],biasa1[NAMA])</f>
        <v>Tipe ex DMS 338</v>
      </c>
      <c r="M2512" s="91">
        <f>LOOKUP(biasa2[[#This Row],[NO]],biasa1[NO],biasa1[JUMLAH])</f>
        <v>3</v>
      </c>
      <c r="N2512" s="91" t="str">
        <f>LOOKUP(biasa2[[#This Row],[NO]],biasa1[NO],biasa1[SATUAN])</f>
        <v>432 pc</v>
      </c>
    </row>
    <row r="2513" spans="1:14" ht="20.100000000000001" customHeight="1">
      <c r="A2513" s="87">
        <f>IF(biasa1[[#This Row],[JUMLAH]]&gt;0,COUNT(A$3:$A2512)+1,"")</f>
        <v>2484</v>
      </c>
      <c r="B2513" s="88" t="s">
        <v>2456</v>
      </c>
      <c r="C2513" s="87">
        <f>IF(biasa1[[#This Row],[BARU]]="",biasa1[[#This Row],[JUMLAH AWAL]],biasa1[[#This Row],[BARU]])</f>
        <v>1</v>
      </c>
      <c r="D2513" s="87" t="s">
        <v>394</v>
      </c>
      <c r="E2513" s="87">
        <v>1</v>
      </c>
      <c r="F2513" s="87"/>
      <c r="G251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3" s="90"/>
      <c r="I251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3" s="91">
        <f>LOOKUP(ROW(K2513)-ROWS($K$1:$K$3),biasa1[NO])</f>
        <v>2510</v>
      </c>
      <c r="L2513" s="77" t="str">
        <f>LOOKUP(biasa2[[#This Row],[NO]],biasa1[NO],biasa1[NAMA])</f>
        <v>Tipe ex DMS 342(3)/ 347(8)</v>
      </c>
      <c r="M2513" s="91">
        <f>LOOKUP(biasa2[[#This Row],[NO]],biasa1[NO],biasa1[JUMLAH])</f>
        <v>11</v>
      </c>
      <c r="N2513" s="91">
        <f>LOOKUP(biasa2[[#This Row],[NO]],biasa1[NO],biasa1[SATUAN])</f>
        <v>432</v>
      </c>
    </row>
    <row r="2514" spans="1:14" ht="20.100000000000001" customHeight="1">
      <c r="A2514" s="87">
        <f>IF(biasa1[[#This Row],[JUMLAH]]&gt;0,COUNT(A$3:$A2513)+1,"")</f>
        <v>2485</v>
      </c>
      <c r="B2514" s="88" t="s">
        <v>2457</v>
      </c>
      <c r="C2514" s="87">
        <f>IF(biasa1[[#This Row],[BARU]]="",biasa1[[#This Row],[JUMLAH AWAL]],biasa1[[#This Row],[BARU]])</f>
        <v>18</v>
      </c>
      <c r="D2514" s="87"/>
      <c r="E2514" s="87">
        <v>18</v>
      </c>
      <c r="F2514" s="87"/>
      <c r="G251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4" s="90"/>
      <c r="I251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4" s="91">
        <f>LOOKUP(ROW(K2514)-ROWS($K$1:$K$3),biasa1[NO])</f>
        <v>2511</v>
      </c>
      <c r="L2514" s="77" t="str">
        <f>LOOKUP(biasa2[[#This Row],[NO]],biasa1[NO],biasa1[NAMA])</f>
        <v>Tipe ex Dominic Dp 8908 FR</v>
      </c>
      <c r="M2514" s="91">
        <f>LOOKUP(biasa2[[#This Row],[NO]],biasa1[NO],biasa1[JUMLAH])</f>
        <v>2</v>
      </c>
      <c r="N2514" s="91" t="str">
        <f>LOOKUP(biasa2[[#This Row],[NO]],biasa1[NO],biasa1[SATUAN])</f>
        <v>1440 pc</v>
      </c>
    </row>
    <row r="2515" spans="1:14" ht="20.100000000000001" customHeight="1">
      <c r="A2515" s="87">
        <f>IF(biasa1[[#This Row],[JUMLAH]]&gt;0,COUNT(A$3:$A2514)+1,"")</f>
        <v>2486</v>
      </c>
      <c r="B2515" s="88" t="s">
        <v>2458</v>
      </c>
      <c r="C2515" s="87">
        <f>IF(biasa1[[#This Row],[BARU]]="",biasa1[[#This Row],[JUMLAH AWAL]],biasa1[[#This Row],[BARU]])</f>
        <v>5</v>
      </c>
      <c r="D2515" s="87"/>
      <c r="E2515" s="87">
        <v>5</v>
      </c>
      <c r="F2515" s="87"/>
      <c r="G251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5" s="90"/>
      <c r="I251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5" s="91">
        <f>LOOKUP(ROW(K2515)-ROWS($K$1:$K$3),biasa1[NO])</f>
        <v>2512</v>
      </c>
      <c r="L2515" s="77" t="str">
        <f>LOOKUP(biasa2[[#This Row],[NO]],biasa1[NO],biasa1[NAMA])</f>
        <v>Tipe ex DP 3147 berisi botol</v>
      </c>
      <c r="M2515" s="91">
        <f>LOOKUP(biasa2[[#This Row],[NO]],biasa1[NO],biasa1[JUMLAH])</f>
        <v>5</v>
      </c>
      <c r="N2515" s="91" t="str">
        <f>LOOKUP(biasa2[[#This Row],[NO]],biasa1[NO],biasa1[SATUAN])</f>
        <v>48 ls</v>
      </c>
    </row>
    <row r="2516" spans="1:14" ht="20.100000000000001" customHeight="1">
      <c r="A2516" s="87">
        <f>IF(biasa1[[#This Row],[JUMLAH]]&gt;0,COUNT(A$3:$A2515)+1,"")</f>
        <v>2487</v>
      </c>
      <c r="B2516" s="88" t="s">
        <v>2815</v>
      </c>
      <c r="C2516" s="87">
        <f>IF(biasa1[[#This Row],[BARU]]="",biasa1[[#This Row],[JUMLAH AWAL]],biasa1[[#This Row],[BARU]])</f>
        <v>20</v>
      </c>
      <c r="D2516" s="87" t="s">
        <v>139</v>
      </c>
      <c r="E2516" s="87">
        <v>20</v>
      </c>
      <c r="F2516" s="87"/>
      <c r="G251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6" s="90"/>
      <c r="I251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6" s="91">
        <f>LOOKUP(ROW(K2516)-ROWS($K$1:$K$3),biasa1[NO])</f>
        <v>2513</v>
      </c>
      <c r="L2516" s="77" t="str">
        <f>LOOKUP(biasa2[[#This Row],[NO]],biasa1[NO],biasa1[NAMA])</f>
        <v>Tipe ex DP 8152</v>
      </c>
      <c r="M2516" s="91">
        <f>LOOKUP(biasa2[[#This Row],[NO]],biasa1[NO],biasa1[JUMLAH])</f>
        <v>1</v>
      </c>
      <c r="N2516" s="91" t="str">
        <f>LOOKUP(biasa2[[#This Row],[NO]],biasa1[NO],biasa1[SATUAN])</f>
        <v>576 pc</v>
      </c>
    </row>
    <row r="2517" spans="1:14" ht="20.100000000000001" customHeight="1">
      <c r="A2517" s="87">
        <f>IF(biasa1[[#This Row],[JUMLAH]]&gt;0,COUNT(A$3:$A2516)+1,"")</f>
        <v>2488</v>
      </c>
      <c r="B2517" s="88" t="s">
        <v>2459</v>
      </c>
      <c r="C2517" s="87">
        <f>IF(biasa1[[#This Row],[BARU]]="",biasa1[[#This Row],[JUMLAH AWAL]],biasa1[[#This Row],[BARU]])</f>
        <v>4</v>
      </c>
      <c r="D2517" s="87" t="s">
        <v>156</v>
      </c>
      <c r="E2517" s="87">
        <v>4</v>
      </c>
      <c r="F2517" s="87"/>
      <c r="G251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7" s="90"/>
      <c r="I251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7" s="91">
        <f>LOOKUP(ROW(K2517)-ROWS($K$1:$K$3),biasa1[NO])</f>
        <v>2514</v>
      </c>
      <c r="L2517" s="77" t="str">
        <f>LOOKUP(biasa2[[#This Row],[NO]],biasa1[NO],biasa1[NAMA])</f>
        <v>Tipe ex DP 8181</v>
      </c>
      <c r="M2517" s="91">
        <f>LOOKUP(biasa2[[#This Row],[NO]],biasa1[NO],biasa1[JUMLAH])</f>
        <v>9</v>
      </c>
      <c r="N2517" s="91" t="str">
        <f>LOOKUP(biasa2[[#This Row],[NO]],biasa1[NO],biasa1[SATUAN])</f>
        <v>576 pc</v>
      </c>
    </row>
    <row r="2518" spans="1:14" ht="20.100000000000001" customHeight="1">
      <c r="A2518" s="87">
        <f>IF(biasa1[[#This Row],[JUMLAH]]&gt;0,COUNT(A$3:$A2517)+1,"")</f>
        <v>2489</v>
      </c>
      <c r="B2518" s="88" t="s">
        <v>2460</v>
      </c>
      <c r="C2518" s="87">
        <f>IF(biasa1[[#This Row],[BARU]]="",biasa1[[#This Row],[JUMLAH AWAL]],biasa1[[#This Row],[BARU]])</f>
        <v>1</v>
      </c>
      <c r="D2518" s="87" t="s">
        <v>2446</v>
      </c>
      <c r="E2518" s="87">
        <v>1</v>
      </c>
      <c r="F2518" s="87"/>
      <c r="G251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8" s="90"/>
      <c r="I251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8" s="91">
        <f>LOOKUP(ROW(K2518)-ROWS($K$1:$K$3),biasa1[NO])</f>
        <v>2515</v>
      </c>
      <c r="L2518" s="77" t="str">
        <f>LOOKUP(biasa2[[#This Row],[NO]],biasa1[NO],biasa1[NAMA])</f>
        <v>Tipe ex DT 5050-4</v>
      </c>
      <c r="M2518" s="91">
        <f>LOOKUP(biasa2[[#This Row],[NO]],biasa1[NO],biasa1[JUMLAH])</f>
        <v>5</v>
      </c>
      <c r="N2518" s="91" t="str">
        <f>LOOKUP(biasa2[[#This Row],[NO]],biasa1[NO],biasa1[SATUAN])</f>
        <v>36 ls</v>
      </c>
    </row>
    <row r="2519" spans="1:14" ht="20.100000000000001" customHeight="1">
      <c r="A2519" s="87">
        <f>IF(biasa1[[#This Row],[JUMLAH]]&gt;0,COUNT(A$3:$A2518)+1,"")</f>
        <v>2490</v>
      </c>
      <c r="B2519" s="88" t="s">
        <v>2461</v>
      </c>
      <c r="C2519" s="87">
        <f>IF(biasa1[[#This Row],[BARU]]="",biasa1[[#This Row],[JUMLAH AWAL]],biasa1[[#This Row],[BARU]])</f>
        <v>2</v>
      </c>
      <c r="D2519" s="87" t="s">
        <v>36</v>
      </c>
      <c r="E2519" s="87">
        <v>2</v>
      </c>
      <c r="F2519" s="87"/>
      <c r="G251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9" s="90"/>
      <c r="I251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9" s="91">
        <f>LOOKUP(ROW(K2519)-ROWS($K$1:$K$3),biasa1[NO])</f>
        <v>2516</v>
      </c>
      <c r="L2519" s="77" t="str">
        <f>LOOKUP(biasa2[[#This Row],[NO]],biasa1[NO],biasa1[NAMA])</f>
        <v>Tipe ex Hk 0810</v>
      </c>
      <c r="M2519" s="91">
        <f>LOOKUP(biasa2[[#This Row],[NO]],biasa1[NO],biasa1[JUMLAH])</f>
        <v>21</v>
      </c>
      <c r="N2519" s="91" t="str">
        <f>LOOKUP(biasa2[[#This Row],[NO]],biasa1[NO],biasa1[SATUAN])</f>
        <v>40 ls</v>
      </c>
    </row>
    <row r="2520" spans="1:14" ht="20.100000000000001" customHeight="1">
      <c r="A2520" s="87">
        <f>IF(biasa1[[#This Row],[JUMLAH]]&gt;0,COUNT(A$3:$A2519)+1,"")</f>
        <v>2491</v>
      </c>
      <c r="B2520" s="88" t="s">
        <v>2462</v>
      </c>
      <c r="C2520" s="87">
        <f>IF(biasa1[[#This Row],[BARU]]="",biasa1[[#This Row],[JUMLAH AWAL]],biasa1[[#This Row],[BARU]])</f>
        <v>3</v>
      </c>
      <c r="D2520" s="87" t="s">
        <v>221</v>
      </c>
      <c r="E2520" s="87">
        <v>3</v>
      </c>
      <c r="F2520" s="87"/>
      <c r="G252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0" s="90"/>
      <c r="I252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0" s="91">
        <f>LOOKUP(ROW(K2520)-ROWS($K$1:$K$3),biasa1[NO])</f>
        <v>2517</v>
      </c>
      <c r="L2520" s="77" t="str">
        <f>LOOKUP(biasa2[[#This Row],[NO]],biasa1[NO],biasa1[NAMA])</f>
        <v>Tipe ex jos CF 01 B</v>
      </c>
      <c r="M2520" s="91">
        <f>LOOKUP(biasa2[[#This Row],[NO]],biasa1[NO],biasa1[JUMLAH])</f>
        <v>23</v>
      </c>
      <c r="N2520" s="91" t="str">
        <f>LOOKUP(biasa2[[#This Row],[NO]],biasa1[NO],biasa1[SATUAN])</f>
        <v>36 ls</v>
      </c>
    </row>
    <row r="2521" spans="1:14" ht="20.100000000000001" customHeight="1">
      <c r="A2521" s="87">
        <f>IF(biasa1[[#This Row],[JUMLAH]]&gt;0,COUNT(A$3:$A2520)+1,"")</f>
        <v>2492</v>
      </c>
      <c r="B2521" s="88" t="s">
        <v>2463</v>
      </c>
      <c r="C2521" s="87">
        <f>IF(biasa1[[#This Row],[BARU]]="",biasa1[[#This Row],[JUMLAH AWAL]],biasa1[[#This Row],[BARU]])</f>
        <v>20</v>
      </c>
      <c r="D2521" s="87" t="s">
        <v>114</v>
      </c>
      <c r="E2521" s="87">
        <v>20</v>
      </c>
      <c r="F2521" s="87"/>
      <c r="G252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1" s="90"/>
      <c r="I252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1" s="91">
        <f>LOOKUP(ROW(K2521)-ROWS($K$1:$K$3),biasa1[NO])</f>
        <v>2518</v>
      </c>
      <c r="L2521" s="77" t="str">
        <f>LOOKUP(biasa2[[#This Row],[NO]],biasa1[NO],biasa1[NAMA])</f>
        <v>Tipe ex KC 2088</v>
      </c>
      <c r="M2521" s="91">
        <f>LOOKUP(biasa2[[#This Row],[NO]],biasa1[NO],biasa1[JUMLAH])</f>
        <v>3</v>
      </c>
      <c r="N2521" s="91">
        <f>LOOKUP(biasa2[[#This Row],[NO]],biasa1[NO],biasa1[SATUAN])</f>
        <v>1440</v>
      </c>
    </row>
    <row r="2522" spans="1:14" ht="20.100000000000001" customHeight="1">
      <c r="A2522" s="87">
        <f>IF(biasa1[[#This Row],[JUMLAH]]&gt;0,COUNT(A$3:$A2521)+1,"")</f>
        <v>2493</v>
      </c>
      <c r="B2522" s="88" t="s">
        <v>2464</v>
      </c>
      <c r="C2522" s="87">
        <f>IF(biasa1[[#This Row],[BARU]]="",biasa1[[#This Row],[JUMLAH AWAL]],biasa1[[#This Row],[BARU]])</f>
        <v>8</v>
      </c>
      <c r="D2522" s="87" t="s">
        <v>40</v>
      </c>
      <c r="E2522" s="87">
        <v>8</v>
      </c>
      <c r="F2522" s="87"/>
      <c r="G252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2" s="90"/>
      <c r="I252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2" s="91">
        <f>LOOKUP(ROW(K2522)-ROWS($K$1:$K$3),biasa1[NO])</f>
        <v>2519</v>
      </c>
      <c r="L2522" s="77" t="str">
        <f>LOOKUP(biasa2[[#This Row],[NO]],biasa1[NO],biasa1[NAMA])</f>
        <v>Tipe ex KL 409 A robot</v>
      </c>
      <c r="M2522" s="91">
        <f>LOOKUP(biasa2[[#This Row],[NO]],biasa1[NO],biasa1[JUMLAH])</f>
        <v>1</v>
      </c>
      <c r="N2522" s="91" t="str">
        <f>LOOKUP(biasa2[[#This Row],[NO]],biasa1[NO],biasa1[SATUAN])</f>
        <v>36 ls</v>
      </c>
    </row>
    <row r="2523" spans="1:14" ht="20.100000000000001" customHeight="1">
      <c r="A2523" s="87">
        <f>IF(biasa1[[#This Row],[JUMLAH]]&gt;0,COUNT(A$3:$A2522)+1,"")</f>
        <v>2494</v>
      </c>
      <c r="B2523" s="88" t="s">
        <v>2465</v>
      </c>
      <c r="C2523" s="87">
        <f>IF(biasa1[[#This Row],[BARU]]="",biasa1[[#This Row],[JUMLAH AWAL]],biasa1[[#This Row],[BARU]])</f>
        <v>2</v>
      </c>
      <c r="D2523" s="87" t="s">
        <v>3</v>
      </c>
      <c r="E2523" s="87">
        <v>2</v>
      </c>
      <c r="F2523" s="87"/>
      <c r="G252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3" s="90"/>
      <c r="I252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3" s="91">
        <f>LOOKUP(ROW(K2523)-ROWS($K$1:$K$3),biasa1[NO])</f>
        <v>2520</v>
      </c>
      <c r="L2523" s="77" t="str">
        <f>LOOKUP(biasa2[[#This Row],[NO]],biasa1[NO],biasa1[NAMA])</f>
        <v>Tipe ex KT 1126/ kitty</v>
      </c>
      <c r="M2523" s="91">
        <f>LOOKUP(biasa2[[#This Row],[NO]],biasa1[NO],biasa1[JUMLAH])</f>
        <v>5</v>
      </c>
      <c r="N2523" s="91" t="str">
        <f>LOOKUP(biasa2[[#This Row],[NO]],biasa1[NO],biasa1[SATUAN])</f>
        <v>576 pc</v>
      </c>
    </row>
    <row r="2524" spans="1:14" ht="20.100000000000001" customHeight="1">
      <c r="A2524" s="87">
        <f>IF(biasa1[[#This Row],[JUMLAH]]&gt;0,COUNT(A$3:$A2523)+1,"")</f>
        <v>2495</v>
      </c>
      <c r="B2524" s="88" t="s">
        <v>2466</v>
      </c>
      <c r="C2524" s="87">
        <f>IF(biasa1[[#This Row],[BARU]]="",biasa1[[#This Row],[JUMLAH AWAL]],biasa1[[#This Row],[BARU]])</f>
        <v>16</v>
      </c>
      <c r="D2524" s="87" t="s">
        <v>139</v>
      </c>
      <c r="E2524" s="87">
        <v>16</v>
      </c>
      <c r="F2524" s="87"/>
      <c r="G252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4" s="90"/>
      <c r="I252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4" s="91">
        <f>LOOKUP(ROW(K2524)-ROWS($K$1:$K$3),biasa1[NO])</f>
        <v>2521</v>
      </c>
      <c r="L2524" s="77" t="str">
        <f>LOOKUP(biasa2[[#This Row],[NO]],biasa1[NO],biasa1[NAMA])</f>
        <v>Tipe ex Ky CT 486 blk</v>
      </c>
      <c r="M2524" s="91">
        <f>LOOKUP(biasa2[[#This Row],[NO]],biasa1[NO],biasa1[JUMLAH])</f>
        <v>30</v>
      </c>
      <c r="N2524" s="91" t="str">
        <f>LOOKUP(biasa2[[#This Row],[NO]],biasa1[NO],biasa1[SATUAN])</f>
        <v>864 pc</v>
      </c>
    </row>
    <row r="2525" spans="1:14" ht="20.100000000000001" customHeight="1">
      <c r="A2525" s="87">
        <f>IF(biasa1[[#This Row],[JUMLAH]]&gt;0,COUNT(A$3:$A2524)+1,"")</f>
        <v>2496</v>
      </c>
      <c r="B2525" s="88" t="s">
        <v>2467</v>
      </c>
      <c r="C2525" s="87">
        <f>IF(biasa1[[#This Row],[BARU]]="",biasa1[[#This Row],[JUMLAH AWAL]],biasa1[[#This Row],[BARU]])</f>
        <v>5</v>
      </c>
      <c r="D2525" s="87" t="s">
        <v>139</v>
      </c>
      <c r="E2525" s="87">
        <v>5</v>
      </c>
      <c r="F2525" s="87"/>
      <c r="G252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5" s="90"/>
      <c r="I252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5" s="91">
        <f>LOOKUP(ROW(K2525)-ROWS($K$1:$K$3),biasa1[NO])</f>
        <v>2522</v>
      </c>
      <c r="L2525" s="77" t="str">
        <f>LOOKUP(biasa2[[#This Row],[NO]],biasa1[NO],biasa1[NAMA])</f>
        <v>Tipe ex Ky CT 487 blk</v>
      </c>
      <c r="M2525" s="91">
        <f>LOOKUP(biasa2[[#This Row],[NO]],biasa1[NO],biasa1[JUMLAH])</f>
        <v>31</v>
      </c>
      <c r="N2525" s="91" t="str">
        <f>LOOKUP(biasa2[[#This Row],[NO]],biasa1[NO],biasa1[SATUAN])</f>
        <v>864 pc</v>
      </c>
    </row>
    <row r="2526" spans="1:14" ht="20.100000000000001" customHeight="1">
      <c r="A2526" s="87">
        <f>IF(biasa1[[#This Row],[JUMLAH]]&gt;0,COUNT(A$3:$A2525)+1,"")</f>
        <v>2497</v>
      </c>
      <c r="B2526" s="88" t="s">
        <v>2468</v>
      </c>
      <c r="C2526" s="87">
        <f>IF(biasa1[[#This Row],[BARU]]="",biasa1[[#This Row],[JUMLAH AWAL]],biasa1[[#This Row],[BARU]])</f>
        <v>1</v>
      </c>
      <c r="D2526" s="87" t="s">
        <v>114</v>
      </c>
      <c r="E2526" s="87">
        <v>1</v>
      </c>
      <c r="F2526" s="87"/>
      <c r="G252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6" s="90"/>
      <c r="I252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6" s="91">
        <f>LOOKUP(ROW(K2526)-ROWS($K$1:$K$3),biasa1[NO])</f>
        <v>2523</v>
      </c>
      <c r="L2526" s="77" t="str">
        <f>LOOKUP(biasa2[[#This Row],[NO]],biasa1[NO],biasa1[NAMA])</f>
        <v>Tipe ex KY DB 7001</v>
      </c>
      <c r="M2526" s="91">
        <f>LOOKUP(biasa2[[#This Row],[NO]],biasa1[NO],biasa1[JUMLAH])</f>
        <v>13</v>
      </c>
      <c r="N2526" s="91" t="str">
        <f>LOOKUP(biasa2[[#This Row],[NO]],biasa1[NO],biasa1[SATUAN])</f>
        <v>48 ls</v>
      </c>
    </row>
    <row r="2527" spans="1:14" ht="20.100000000000001" customHeight="1">
      <c r="A2527" s="87">
        <f>IF(biasa1[[#This Row],[JUMLAH]]&gt;0,COUNT(A$3:$A2526)+1,"")</f>
        <v>2498</v>
      </c>
      <c r="B2527" s="88" t="s">
        <v>2469</v>
      </c>
      <c r="C2527" s="87">
        <f>IF(biasa1[[#This Row],[BARU]]="",biasa1[[#This Row],[JUMLAH AWAL]],biasa1[[#This Row],[BARU]])</f>
        <v>1</v>
      </c>
      <c r="D2527" s="87"/>
      <c r="E2527" s="87">
        <v>1</v>
      </c>
      <c r="F2527" s="87"/>
      <c r="G252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7" s="90"/>
      <c r="I252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7" s="91">
        <f>LOOKUP(ROW(K2527)-ROWS($K$1:$K$3),biasa1[NO])</f>
        <v>2524</v>
      </c>
      <c r="L2527" s="77" t="str">
        <f>LOOKUP(biasa2[[#This Row],[NO]],biasa1[NO],biasa1[NAMA])</f>
        <v>Tipe ex KY DB 7002</v>
      </c>
      <c r="M2527" s="91">
        <f>LOOKUP(biasa2[[#This Row],[NO]],biasa1[NO],biasa1[JUMLAH])</f>
        <v>12</v>
      </c>
      <c r="N2527" s="91" t="str">
        <f>LOOKUP(biasa2[[#This Row],[NO]],biasa1[NO],biasa1[SATUAN])</f>
        <v>48 ls</v>
      </c>
    </row>
    <row r="2528" spans="1:14" ht="20.100000000000001" customHeight="1">
      <c r="A2528" s="87">
        <f>IF(biasa1[[#This Row],[JUMLAH]]&gt;0,COUNT(A$3:$A2527)+1,"")</f>
        <v>2499</v>
      </c>
      <c r="B2528" s="88" t="s">
        <v>2470</v>
      </c>
      <c r="C2528" s="87">
        <f>IF(biasa1[[#This Row],[BARU]]="",biasa1[[#This Row],[JUMLAH AWAL]],biasa1[[#This Row],[BARU]])</f>
        <v>1</v>
      </c>
      <c r="D2528" s="87" t="s">
        <v>101</v>
      </c>
      <c r="E2528" s="87">
        <v>1</v>
      </c>
      <c r="F2528" s="87"/>
      <c r="G252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8" s="90"/>
      <c r="I252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8" s="91">
        <f>LOOKUP(ROW(K2528)-ROWS($K$1:$K$3),biasa1[NO])</f>
        <v>2525</v>
      </c>
      <c r="L2528" s="77" t="str">
        <f>LOOKUP(biasa2[[#This Row],[NO]],biasa1[NO],biasa1[NAMA])</f>
        <v>Tipe ex labu 1878</v>
      </c>
      <c r="M2528" s="91">
        <f>LOOKUP(biasa2[[#This Row],[NO]],biasa1[NO],biasa1[JUMLAH])</f>
        <v>52</v>
      </c>
      <c r="N2528" s="91" t="str">
        <f>LOOKUP(biasa2[[#This Row],[NO]],biasa1[NO],biasa1[SATUAN])</f>
        <v>48 ls</v>
      </c>
    </row>
    <row r="2529" spans="1:14" ht="20.100000000000001" customHeight="1">
      <c r="A2529" s="87">
        <f>IF(biasa1[[#This Row],[JUMLAH]]&gt;0,COUNT(A$3:$A2528)+1,"")</f>
        <v>2500</v>
      </c>
      <c r="B2529" s="88" t="s">
        <v>2471</v>
      </c>
      <c r="C2529" s="87">
        <f>IF(biasa1[[#This Row],[BARU]]="",biasa1[[#This Row],[JUMLAH AWAL]],biasa1[[#This Row],[BARU]])</f>
        <v>26</v>
      </c>
      <c r="D2529" s="87" t="s">
        <v>199</v>
      </c>
      <c r="E2529" s="87">
        <v>26</v>
      </c>
      <c r="F2529" s="87"/>
      <c r="G252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9" s="90"/>
      <c r="I252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9" s="91">
        <f>LOOKUP(ROW(K2529)-ROWS($K$1:$K$3),biasa1[NO])</f>
        <v>2526</v>
      </c>
      <c r="L2529" s="77" t="str">
        <f>LOOKUP(biasa2[[#This Row],[NO]],biasa1[NO],biasa1[NAMA])</f>
        <v>Tipe ex sakura 328 pjg</v>
      </c>
      <c r="M2529" s="91">
        <f>LOOKUP(biasa2[[#This Row],[NO]],biasa1[NO],biasa1[JUMLAH])</f>
        <v>6</v>
      </c>
      <c r="N2529" s="91" t="str">
        <f>LOOKUP(biasa2[[#This Row],[NO]],biasa1[NO],biasa1[SATUAN])</f>
        <v>48 ls</v>
      </c>
    </row>
    <row r="2530" spans="1:14" ht="20.100000000000001" customHeight="1">
      <c r="A2530" s="87">
        <f>IF(biasa1[[#This Row],[JUMLAH]]&gt;0,COUNT(A$3:$A2529)+1,"")</f>
        <v>2501</v>
      </c>
      <c r="B2530" s="88" t="s">
        <v>2472</v>
      </c>
      <c r="C2530" s="87">
        <f>IF(biasa1[[#This Row],[BARU]]="",biasa1[[#This Row],[JUMLAH AWAL]],biasa1[[#This Row],[BARU]])</f>
        <v>7</v>
      </c>
      <c r="D2530" s="87" t="s">
        <v>673</v>
      </c>
      <c r="E2530" s="87">
        <v>7</v>
      </c>
      <c r="F2530" s="87"/>
      <c r="G253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0" s="90"/>
      <c r="I253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0" s="91">
        <f>LOOKUP(ROW(K2530)-ROWS($K$1:$K$3),biasa1[NO])</f>
        <v>2527</v>
      </c>
      <c r="L2530" s="77" t="str">
        <f>LOOKUP(biasa2[[#This Row],[NO]],biasa1[NO],biasa1[NAMA])</f>
        <v>Tipe ex senter 5000 Hk</v>
      </c>
      <c r="M2530" s="91">
        <f>LOOKUP(biasa2[[#This Row],[NO]],biasa1[NO],biasa1[JUMLAH])</f>
        <v>1</v>
      </c>
      <c r="N2530" s="91" t="str">
        <f>LOOKUP(biasa2[[#This Row],[NO]],biasa1[NO],biasa1[SATUAN])</f>
        <v>576 pc</v>
      </c>
    </row>
    <row r="2531" spans="1:14" ht="20.100000000000001" customHeight="1">
      <c r="A2531" s="87">
        <f>IF(biasa1[[#This Row],[JUMLAH]]&gt;0,COUNT(A$3:$A2530)+1,"")</f>
        <v>2502</v>
      </c>
      <c r="B2531" s="88" t="s">
        <v>2473</v>
      </c>
      <c r="C2531" s="87">
        <f>IF(biasa1[[#This Row],[BARU]]="",biasa1[[#This Row],[JUMLAH AWAL]],biasa1[[#This Row],[BARU]])</f>
        <v>6</v>
      </c>
      <c r="D2531" s="87" t="s">
        <v>405</v>
      </c>
      <c r="E2531" s="87">
        <v>6</v>
      </c>
      <c r="F2531" s="87"/>
      <c r="G253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1" s="90"/>
      <c r="I253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1" s="91">
        <f>LOOKUP(ROW(K2531)-ROWS($K$1:$K$3),biasa1[NO])</f>
        <v>2528</v>
      </c>
      <c r="L2531" s="77" t="str">
        <f>LOOKUP(biasa2[[#This Row],[NO]],biasa1[NO],biasa1[NAMA])</f>
        <v>Tipe ex senter 5012 Smurf</v>
      </c>
      <c r="M2531" s="91">
        <f>LOOKUP(biasa2[[#This Row],[NO]],biasa1[NO],biasa1[JUMLAH])</f>
        <v>1</v>
      </c>
      <c r="N2531" s="91" t="str">
        <f>LOOKUP(biasa2[[#This Row],[NO]],biasa1[NO],biasa1[SATUAN])</f>
        <v>576 pc</v>
      </c>
    </row>
    <row r="2532" spans="1:14" ht="20.100000000000001" customHeight="1">
      <c r="A2532" s="87">
        <f>IF(biasa1[[#This Row],[JUMLAH]]&gt;0,COUNT(A$3:$A2531)+1,"")</f>
        <v>2503</v>
      </c>
      <c r="B2532" s="88" t="s">
        <v>2474</v>
      </c>
      <c r="C2532" s="87">
        <f>IF(biasa1[[#This Row],[BARU]]="",biasa1[[#This Row],[JUMLAH AWAL]],biasa1[[#This Row],[BARU]])</f>
        <v>1</v>
      </c>
      <c r="D2532" s="87" t="s">
        <v>2475</v>
      </c>
      <c r="E2532" s="87">
        <v>1</v>
      </c>
      <c r="F2532" s="87"/>
      <c r="G253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2" s="90"/>
      <c r="I253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2" s="91">
        <f>LOOKUP(ROW(K2532)-ROWS($K$1:$K$3),biasa1[NO])</f>
        <v>2529</v>
      </c>
      <c r="L2532" s="77" t="str">
        <f>LOOKUP(biasa2[[#This Row],[NO]],biasa1[NO],biasa1[NAMA])</f>
        <v>Tipe ex XDM 702</v>
      </c>
      <c r="M2532" s="91">
        <f>LOOKUP(biasa2[[#This Row],[NO]],biasa1[NO],biasa1[JUMLAH])</f>
        <v>3</v>
      </c>
      <c r="N2532" s="91" t="str">
        <f>LOOKUP(biasa2[[#This Row],[NO]],biasa1[NO],biasa1[SATUAN])</f>
        <v>76 pc</v>
      </c>
    </row>
    <row r="2533" spans="1:14" ht="20.100000000000001" customHeight="1">
      <c r="A2533" s="87">
        <f>IF(biasa1[[#This Row],[JUMLAH]]&gt;0,COUNT(A$3:$A2532)+1,"")</f>
        <v>2504</v>
      </c>
      <c r="B2533" s="88" t="s">
        <v>2476</v>
      </c>
      <c r="C2533" s="87">
        <f>IF(biasa1[[#This Row],[BARU]]="",biasa1[[#This Row],[JUMLAH AWAL]],biasa1[[#This Row],[BARU]])</f>
        <v>5</v>
      </c>
      <c r="D2533" s="87" t="s">
        <v>199</v>
      </c>
      <c r="E2533" s="87">
        <v>5</v>
      </c>
      <c r="F2533" s="87"/>
      <c r="G253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3" s="90"/>
      <c r="I253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3" s="91">
        <f>LOOKUP(ROW(K2533)-ROWS($K$1:$K$3),biasa1[NO])</f>
        <v>2530</v>
      </c>
      <c r="L2533" s="77" t="str">
        <f>LOOKUP(biasa2[[#This Row],[NO]],biasa1[NO],biasa1[NAMA])</f>
        <v>Tipe ex XDM 752 (48)</v>
      </c>
      <c r="M2533" s="91">
        <f>LOOKUP(biasa2[[#This Row],[NO]],biasa1[NO],biasa1[JUMLAH])</f>
        <v>5</v>
      </c>
      <c r="N2533" s="91" t="str">
        <f>LOOKUP(biasa2[[#This Row],[NO]],biasa1[NO],biasa1[SATUAN])</f>
        <v>16 box</v>
      </c>
    </row>
    <row r="2534" spans="1:14" ht="20.100000000000001" customHeight="1">
      <c r="A2534" s="87">
        <f>IF(biasa1[[#This Row],[JUMLAH]]&gt;0,COUNT(A$3:$A2533)+1,"")</f>
        <v>2505</v>
      </c>
      <c r="B2534" s="88" t="s">
        <v>2477</v>
      </c>
      <c r="C2534" s="87">
        <f>IF(biasa1[[#This Row],[BARU]]="",biasa1[[#This Row],[JUMLAH AWAL]],biasa1[[#This Row],[BARU]])</f>
        <v>8</v>
      </c>
      <c r="D2534" s="87" t="s">
        <v>139</v>
      </c>
      <c r="E2534" s="87">
        <v>8</v>
      </c>
      <c r="F2534" s="87"/>
      <c r="G253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4" s="90"/>
      <c r="I253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4" s="91">
        <f>LOOKUP(ROW(K2534)-ROWS($K$1:$K$3),biasa1[NO])</f>
        <v>2531</v>
      </c>
      <c r="L2534" s="77" t="str">
        <f>LOOKUP(biasa2[[#This Row],[NO]],biasa1[NO],biasa1[NAMA])</f>
        <v>Tipe ex YS 1082</v>
      </c>
      <c r="M2534" s="91">
        <f>LOOKUP(biasa2[[#This Row],[NO]],biasa1[NO],biasa1[JUMLAH])</f>
        <v>3</v>
      </c>
      <c r="N2534" s="91" t="str">
        <f>LOOKUP(biasa2[[#This Row],[NO]],biasa1[NO],biasa1[SATUAN])</f>
        <v>576 pc</v>
      </c>
    </row>
    <row r="2535" spans="1:14" ht="20.100000000000001" customHeight="1">
      <c r="A2535" s="87">
        <f>IF(biasa1[[#This Row],[JUMLAH]]&gt;0,COUNT(A$3:$A2534)+1,"")</f>
        <v>2506</v>
      </c>
      <c r="B2535" s="88" t="s">
        <v>2478</v>
      </c>
      <c r="C2535" s="87">
        <f>IF(biasa1[[#This Row],[BARU]]="",biasa1[[#This Row],[JUMLAH AWAL]],biasa1[[#This Row],[BARU]])</f>
        <v>1</v>
      </c>
      <c r="D2535" s="87" t="s">
        <v>394</v>
      </c>
      <c r="E2535" s="87">
        <v>1</v>
      </c>
      <c r="F2535" s="87"/>
      <c r="G253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5" s="90"/>
      <c r="I253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5" s="91">
        <f>LOOKUP(ROW(K2535)-ROWS($K$1:$K$3),biasa1[NO])</f>
        <v>2532</v>
      </c>
      <c r="L2535" s="77" t="str">
        <f>LOOKUP(biasa2[[#This Row],[NO]],biasa1[NO],biasa1[NAMA])</f>
        <v>Tipe-ex 9184</v>
      </c>
      <c r="M2535" s="91">
        <f>LOOKUP(biasa2[[#This Row],[NO]],biasa1[NO],biasa1[JUMLAH])</f>
        <v>12</v>
      </c>
      <c r="N2535" s="91" t="str">
        <f>LOOKUP(biasa2[[#This Row],[NO]],biasa1[NO],biasa1[SATUAN])</f>
        <v>48 ls</v>
      </c>
    </row>
    <row r="2536" spans="1:14" ht="20.100000000000001" customHeight="1">
      <c r="A2536" s="87">
        <f>IF(biasa1[[#This Row],[JUMLAH]]&gt;0,COUNT(A$3:$A2535)+1,"")</f>
        <v>2507</v>
      </c>
      <c r="B2536" s="88" t="s">
        <v>2479</v>
      </c>
      <c r="C2536" s="87">
        <f>IF(biasa1[[#This Row],[BARU]]="",biasa1[[#This Row],[JUMLAH AWAL]],biasa1[[#This Row],[BARU]])</f>
        <v>7</v>
      </c>
      <c r="D2536" s="87" t="s">
        <v>1986</v>
      </c>
      <c r="E2536" s="87">
        <v>7</v>
      </c>
      <c r="F2536" s="87"/>
      <c r="G253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6" s="90"/>
      <c r="I253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6" s="91">
        <f>LOOKUP(ROW(K2536)-ROWS($K$1:$K$3),biasa1[NO])</f>
        <v>2533</v>
      </c>
      <c r="L2536" s="77" t="str">
        <f>LOOKUP(biasa2[[#This Row],[NO]],biasa1[NO],biasa1[NAMA])</f>
        <v>Tipe-ex 9187</v>
      </c>
      <c r="M2536" s="91">
        <f>LOOKUP(biasa2[[#This Row],[NO]],biasa1[NO],biasa1[JUMLAH])</f>
        <v>14</v>
      </c>
      <c r="N2536" s="91" t="str">
        <f>LOOKUP(biasa2[[#This Row],[NO]],biasa1[NO],biasa1[SATUAN])</f>
        <v>48 ls</v>
      </c>
    </row>
    <row r="2537" spans="1:14" ht="20.100000000000001" customHeight="1">
      <c r="A2537" s="87">
        <f>IF(biasa1[[#This Row],[JUMLAH]]&gt;0,COUNT(A$3:$A2536)+1,"")</f>
        <v>2508</v>
      </c>
      <c r="B2537" s="88" t="s">
        <v>2480</v>
      </c>
      <c r="C2537" s="87">
        <f>IF(biasa1[[#This Row],[BARU]]="",biasa1[[#This Row],[JUMLAH AWAL]],biasa1[[#This Row],[BARU]])</f>
        <v>1</v>
      </c>
      <c r="D2537" s="87" t="s">
        <v>1230</v>
      </c>
      <c r="E2537" s="87">
        <v>1</v>
      </c>
      <c r="F2537" s="87"/>
      <c r="G253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7" s="90"/>
      <c r="I253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7" s="91">
        <f>LOOKUP(ROW(K2537)-ROWS($K$1:$K$3),biasa1[NO])</f>
        <v>2534</v>
      </c>
      <c r="L2537" s="77" t="str">
        <f>LOOKUP(biasa2[[#This Row],[NO]],biasa1[NO],biasa1[NAMA])</f>
        <v>Tipe-ex Deboss 013</v>
      </c>
      <c r="M2537" s="91">
        <f>LOOKUP(biasa2[[#This Row],[NO]],biasa1[NO],biasa1[JUMLAH])</f>
        <v>1</v>
      </c>
      <c r="N2537" s="91" t="str">
        <f>LOOKUP(biasa2[[#This Row],[NO]],biasa1[NO],biasa1[SATUAN])</f>
        <v>48 ls</v>
      </c>
    </row>
    <row r="2538" spans="1:14" ht="20.100000000000001" customHeight="1">
      <c r="A2538" s="87">
        <f>IF(biasa1[[#This Row],[JUMLAH]]&gt;0,COUNT(A$3:$A2537)+1,"")</f>
        <v>2509</v>
      </c>
      <c r="B2538" s="88" t="s">
        <v>2481</v>
      </c>
      <c r="C2538" s="87">
        <f>IF(biasa1[[#This Row],[BARU]]="",biasa1[[#This Row],[JUMLAH AWAL]],biasa1[[#This Row],[BARU]])</f>
        <v>3</v>
      </c>
      <c r="D2538" s="87" t="s">
        <v>1230</v>
      </c>
      <c r="E2538" s="87">
        <v>3</v>
      </c>
      <c r="F2538" s="87"/>
      <c r="G253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8" s="90"/>
      <c r="I253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8" s="91">
        <f>LOOKUP(ROW(K2538)-ROWS($K$1:$K$3),biasa1[NO])</f>
        <v>2535</v>
      </c>
      <c r="L2538" s="77" t="str">
        <f>LOOKUP(biasa2[[#This Row],[NO]],biasa1[NO],biasa1[NAMA])</f>
        <v>Tipe-ex Deboss DB 007</v>
      </c>
      <c r="M2538" s="91">
        <f>LOOKUP(biasa2[[#This Row],[NO]],biasa1[NO],biasa1[JUMLAH])</f>
        <v>1</v>
      </c>
      <c r="N2538" s="91" t="str">
        <f>LOOKUP(biasa2[[#This Row],[NO]],biasa1[NO],biasa1[SATUAN])</f>
        <v>48 ls</v>
      </c>
    </row>
    <row r="2539" spans="1:14" ht="20.100000000000001" customHeight="1">
      <c r="A2539" s="87">
        <f>IF(biasa1[[#This Row],[JUMLAH]]&gt;0,COUNT(A$3:$A2538)+1,"")</f>
        <v>2510</v>
      </c>
      <c r="B2539" s="88" t="s">
        <v>2482</v>
      </c>
      <c r="C2539" s="87">
        <f>IF(biasa1[[#This Row],[BARU]]="",biasa1[[#This Row],[JUMLAH AWAL]],biasa1[[#This Row],[BARU]])</f>
        <v>11</v>
      </c>
      <c r="D2539" s="87">
        <v>432</v>
      </c>
      <c r="E2539" s="87">
        <v>11</v>
      </c>
      <c r="F2539" s="87"/>
      <c r="G253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9" s="90"/>
      <c r="I253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9" s="91">
        <f>LOOKUP(ROW(K2539)-ROWS($K$1:$K$3),biasa1[NO])</f>
        <v>2536</v>
      </c>
      <c r="L2539" s="77" t="str">
        <f>LOOKUP(biasa2[[#This Row],[NO]],biasa1[NO],biasa1[NAMA])</f>
        <v>Topeng ultah 129/ 55 isi 10</v>
      </c>
      <c r="M2539" s="91">
        <f>LOOKUP(biasa2[[#This Row],[NO]],biasa1[NO],biasa1[JUMLAH])</f>
        <v>2</v>
      </c>
      <c r="N2539" s="91" t="str">
        <f>LOOKUP(biasa2[[#This Row],[NO]],biasa1[NO],biasa1[SATUAN])</f>
        <v>250 pk</v>
      </c>
    </row>
    <row r="2540" spans="1:14" ht="20.100000000000001" customHeight="1">
      <c r="A2540" s="87">
        <f>IF(biasa1[[#This Row],[JUMLAH]]&gt;0,COUNT(A$3:$A2539)+1,"")</f>
        <v>2511</v>
      </c>
      <c r="B2540" s="88" t="s">
        <v>2483</v>
      </c>
      <c r="C2540" s="87">
        <f>IF(biasa1[[#This Row],[BARU]]="",biasa1[[#This Row],[JUMLAH AWAL]],biasa1[[#This Row],[BARU]])</f>
        <v>2</v>
      </c>
      <c r="D2540" s="87" t="s">
        <v>101</v>
      </c>
      <c r="E2540" s="87">
        <v>2</v>
      </c>
      <c r="F2540" s="87"/>
      <c r="G254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0" s="90"/>
      <c r="I254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40" s="91">
        <f>LOOKUP(ROW(K2540)-ROWS($K$1:$K$3),biasa1[NO])</f>
        <v>2537</v>
      </c>
      <c r="L2540" s="77" t="str">
        <f>LOOKUP(biasa2[[#This Row],[NO]],biasa1[NO],biasa1[NAMA])</f>
        <v>Topi Fancy party Crown (mahkota)</v>
      </c>
      <c r="M2540" s="91">
        <f>LOOKUP(biasa2[[#This Row],[NO]],biasa1[NO],biasa1[JUMLAH])</f>
        <v>2</v>
      </c>
      <c r="N2540" s="91">
        <f>LOOKUP(biasa2[[#This Row],[NO]],biasa1[NO],biasa1[SATUAN])</f>
        <v>600</v>
      </c>
    </row>
    <row r="2541" spans="1:14" ht="20.100000000000001" customHeight="1">
      <c r="A2541" s="87">
        <f>IF(biasa1[[#This Row],[JUMLAH]]&gt;0,COUNT(A$3:$A2540)+1,"")</f>
        <v>2512</v>
      </c>
      <c r="B2541" s="88" t="s">
        <v>2484</v>
      </c>
      <c r="C2541" s="87">
        <f>IF(biasa1[[#This Row],[BARU]]="",biasa1[[#This Row],[JUMLAH AWAL]],biasa1[[#This Row],[BARU]])</f>
        <v>5</v>
      </c>
      <c r="D2541" s="87" t="s">
        <v>139</v>
      </c>
      <c r="E2541" s="87">
        <v>5</v>
      </c>
      <c r="F2541" s="87"/>
      <c r="G254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1" s="90"/>
      <c r="I254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2" spans="1:14" ht="20.100000000000001" customHeight="1">
      <c r="A2542" s="87">
        <f>IF(biasa1[[#This Row],[JUMLAH]]&gt;0,COUNT(A$3:$A2541)+1,"")</f>
        <v>2513</v>
      </c>
      <c r="B2542" s="88" t="s">
        <v>2485</v>
      </c>
      <c r="C2542" s="87">
        <f>IF(biasa1[[#This Row],[BARU]]="",biasa1[[#This Row],[JUMLAH AWAL]],biasa1[[#This Row],[BARU]])</f>
        <v>1</v>
      </c>
      <c r="D2542" s="87" t="s">
        <v>91</v>
      </c>
      <c r="E2542" s="87">
        <v>1</v>
      </c>
      <c r="F2542" s="87"/>
      <c r="G254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2" s="90"/>
      <c r="I254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3" spans="1:14" ht="20.100000000000001" customHeight="1">
      <c r="A2543" s="87">
        <f>IF(biasa1[[#This Row],[JUMLAH]]&gt;0,COUNT(A$3:$A2542)+1,"")</f>
        <v>2514</v>
      </c>
      <c r="B2543" s="88" t="s">
        <v>2486</v>
      </c>
      <c r="C2543" s="87">
        <f>IF(biasa1[[#This Row],[BARU]]="",biasa1[[#This Row],[JUMLAH AWAL]],biasa1[[#This Row],[BARU]])</f>
        <v>9</v>
      </c>
      <c r="D2543" s="87" t="s">
        <v>91</v>
      </c>
      <c r="E2543" s="87">
        <v>9</v>
      </c>
      <c r="F2543" s="87"/>
      <c r="G254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3" s="90"/>
      <c r="I254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4" spans="1:14" ht="20.100000000000001" customHeight="1">
      <c r="A2544" s="87">
        <f>IF(biasa1[[#This Row],[JUMLAH]]&gt;0,COUNT(A$3:$A2543)+1,"")</f>
        <v>2515</v>
      </c>
      <c r="B2544" s="88" t="s">
        <v>2487</v>
      </c>
      <c r="C2544" s="87">
        <f>IF(biasa1[[#This Row],[BARU]]="",biasa1[[#This Row],[JUMLAH AWAL]],biasa1[[#This Row],[BARU]])</f>
        <v>5</v>
      </c>
      <c r="D2544" s="87" t="s">
        <v>199</v>
      </c>
      <c r="E2544" s="87">
        <v>5</v>
      </c>
      <c r="F2544" s="87"/>
      <c r="G254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4" s="90"/>
      <c r="I254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5" spans="1:9" ht="20.100000000000001" customHeight="1">
      <c r="A2545" s="87">
        <f>IF(biasa1[[#This Row],[JUMLAH]]&gt;0,COUNT(A$3:$A2544)+1,"")</f>
        <v>2516</v>
      </c>
      <c r="B2545" s="88" t="s">
        <v>2488</v>
      </c>
      <c r="C2545" s="87">
        <f>IF(biasa1[[#This Row],[BARU]]="",biasa1[[#This Row],[JUMLAH AWAL]],biasa1[[#This Row],[BARU]])</f>
        <v>21</v>
      </c>
      <c r="D2545" s="87" t="s">
        <v>72</v>
      </c>
      <c r="E2545" s="87">
        <v>21</v>
      </c>
      <c r="F2545" s="87"/>
      <c r="G254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5" s="90"/>
      <c r="I254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6" spans="1:9" ht="20.100000000000001" customHeight="1">
      <c r="A2546" s="87">
        <f>IF(biasa1[[#This Row],[JUMLAH]]&gt;0,COUNT(A$3:$A2545)+1,"")</f>
        <v>2517</v>
      </c>
      <c r="B2546" s="88" t="s">
        <v>2489</v>
      </c>
      <c r="C2546" s="87">
        <f>IF(biasa1[[#This Row],[BARU]]="",biasa1[[#This Row],[JUMLAH AWAL]],biasa1[[#This Row],[BARU]])</f>
        <v>23</v>
      </c>
      <c r="D2546" s="87" t="s">
        <v>199</v>
      </c>
      <c r="E2546" s="87">
        <v>23</v>
      </c>
      <c r="F2546" s="87"/>
      <c r="G254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6" s="90"/>
      <c r="I254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7" spans="1:9" ht="20.100000000000001" customHeight="1">
      <c r="A2547" s="87">
        <f>IF(biasa1[[#This Row],[JUMLAH]]&gt;0,COUNT(A$3:$A2546)+1,"")</f>
        <v>2518</v>
      </c>
      <c r="B2547" s="88" t="s">
        <v>2490</v>
      </c>
      <c r="C2547" s="87">
        <f>IF(biasa1[[#This Row],[BARU]]="",biasa1[[#This Row],[JUMLAH AWAL]],biasa1[[#This Row],[BARU]])</f>
        <v>3</v>
      </c>
      <c r="D2547" s="87">
        <v>1440</v>
      </c>
      <c r="E2547" s="87">
        <v>3</v>
      </c>
      <c r="F2547" s="87"/>
      <c r="G254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7" s="90"/>
      <c r="I254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8" spans="1:9" ht="20.100000000000001" customHeight="1">
      <c r="A2548" s="87">
        <f>IF(biasa1[[#This Row],[JUMLAH]]&gt;0,COUNT(A$3:$A2547)+1,"")</f>
        <v>2519</v>
      </c>
      <c r="B2548" s="88" t="s">
        <v>2491</v>
      </c>
      <c r="C2548" s="87">
        <f>IF(biasa1[[#This Row],[BARU]]="",biasa1[[#This Row],[JUMLAH AWAL]],biasa1[[#This Row],[BARU]])</f>
        <v>1</v>
      </c>
      <c r="D2548" s="87" t="s">
        <v>199</v>
      </c>
      <c r="E2548" s="87">
        <v>1</v>
      </c>
      <c r="F2548" s="87"/>
      <c r="G254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8" s="90"/>
      <c r="I254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9" spans="1:9" ht="20.100000000000001" customHeight="1">
      <c r="A2549" s="87">
        <f>IF(biasa1[[#This Row],[JUMLAH]]&gt;0,COUNT(A$3:$A2548)+1,"")</f>
        <v>2520</v>
      </c>
      <c r="B2549" s="88" t="s">
        <v>2492</v>
      </c>
      <c r="C2549" s="87">
        <f>IF(biasa1[[#This Row],[BARU]]="",biasa1[[#This Row],[JUMLAH AWAL]],biasa1[[#This Row],[BARU]])</f>
        <v>5</v>
      </c>
      <c r="D2549" s="87" t="s">
        <v>91</v>
      </c>
      <c r="E2549" s="87">
        <v>5</v>
      </c>
      <c r="F2549" s="87"/>
      <c r="G254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9" s="90"/>
      <c r="I254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0" spans="1:9" ht="20.100000000000001" customHeight="1">
      <c r="A2550" s="87">
        <f>IF(biasa1[[#This Row],[JUMLAH]]&gt;0,COUNT(A$3:$A2549)+1,"")</f>
        <v>2521</v>
      </c>
      <c r="B2550" s="88" t="s">
        <v>2493</v>
      </c>
      <c r="C2550" s="87">
        <f>IF(biasa1[[#This Row],[BARU]]="",biasa1[[#This Row],[JUMLAH AWAL]],biasa1[[#This Row],[BARU]])</f>
        <v>30</v>
      </c>
      <c r="D2550" s="87" t="s">
        <v>1986</v>
      </c>
      <c r="E2550" s="87">
        <v>30</v>
      </c>
      <c r="F2550" s="87"/>
      <c r="G255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0" s="90"/>
      <c r="I255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1" spans="1:9" ht="20.100000000000001" customHeight="1">
      <c r="A2551" s="87">
        <f>IF(biasa1[[#This Row],[JUMLAH]]&gt;0,COUNT(A$3:$A2550)+1,"")</f>
        <v>2522</v>
      </c>
      <c r="B2551" s="88" t="s">
        <v>2494</v>
      </c>
      <c r="C2551" s="87">
        <f>IF(biasa1[[#This Row],[BARU]]="",biasa1[[#This Row],[JUMLAH AWAL]],biasa1[[#This Row],[BARU]])</f>
        <v>31</v>
      </c>
      <c r="D2551" s="87" t="s">
        <v>1986</v>
      </c>
      <c r="E2551" s="87">
        <v>31</v>
      </c>
      <c r="F2551" s="87"/>
      <c r="G255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1" s="90"/>
      <c r="I255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2" spans="1:9" ht="20.100000000000001" customHeight="1">
      <c r="A2552" s="87">
        <f>IF(biasa1[[#This Row],[JUMLAH]]&gt;0,COUNT(A$3:$A2551)+1,"")</f>
        <v>2523</v>
      </c>
      <c r="B2552" s="88" t="s">
        <v>2495</v>
      </c>
      <c r="C2552" s="87">
        <f>IF(biasa1[[#This Row],[BARU]]="",biasa1[[#This Row],[JUMLAH AWAL]],biasa1[[#This Row],[BARU]])</f>
        <v>13</v>
      </c>
      <c r="D2552" s="87" t="s">
        <v>139</v>
      </c>
      <c r="E2552" s="87">
        <v>13</v>
      </c>
      <c r="F2552" s="87"/>
      <c r="G255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2" s="90"/>
      <c r="I255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3" spans="1:9" ht="20.100000000000001" customHeight="1">
      <c r="A2553" s="87">
        <f>IF(biasa1[[#This Row],[JUMLAH]]&gt;0,COUNT(A$3:$A2552)+1,"")</f>
        <v>2524</v>
      </c>
      <c r="B2553" s="88" t="s">
        <v>2496</v>
      </c>
      <c r="C2553" s="87">
        <f>IF(biasa1[[#This Row],[BARU]]="",biasa1[[#This Row],[JUMLAH AWAL]],biasa1[[#This Row],[BARU]])</f>
        <v>12</v>
      </c>
      <c r="D2553" s="87" t="s">
        <v>139</v>
      </c>
      <c r="E2553" s="87">
        <v>12</v>
      </c>
      <c r="F2553" s="87"/>
      <c r="G255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3" s="90"/>
      <c r="I255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4" spans="1:9" ht="20.100000000000001" customHeight="1">
      <c r="A2554" s="87">
        <f>IF(biasa1[[#This Row],[JUMLAH]]&gt;0,COUNT(A$3:$A2553)+1,"")</f>
        <v>2525</v>
      </c>
      <c r="B2554" s="88" t="s">
        <v>2497</v>
      </c>
      <c r="C2554" s="87">
        <f>IF(biasa1[[#This Row],[BARU]]="",biasa1[[#This Row],[JUMLAH AWAL]],biasa1[[#This Row],[BARU]])</f>
        <v>52</v>
      </c>
      <c r="D2554" s="87" t="s">
        <v>139</v>
      </c>
      <c r="E2554" s="87">
        <v>52</v>
      </c>
      <c r="F2554" s="87"/>
      <c r="G255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4" s="90"/>
      <c r="I255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5" spans="1:9" ht="20.100000000000001" customHeight="1">
      <c r="A2555" s="87">
        <f>IF(biasa1[[#This Row],[JUMLAH]]&gt;0,COUNT(A$3:$A2554)+1,"")</f>
        <v>2526</v>
      </c>
      <c r="B2555" s="88" t="s">
        <v>2498</v>
      </c>
      <c r="C2555" s="87">
        <f>IF(biasa1[[#This Row],[BARU]]="",biasa1[[#This Row],[JUMLAH AWAL]],biasa1[[#This Row],[BARU]])</f>
        <v>6</v>
      </c>
      <c r="D2555" s="87" t="s">
        <v>139</v>
      </c>
      <c r="E2555" s="87">
        <v>6</v>
      </c>
      <c r="F2555" s="87"/>
      <c r="G255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5" s="90"/>
      <c r="I255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6" spans="1:9" ht="20.100000000000001" customHeight="1">
      <c r="A2556" s="87">
        <f>IF(biasa1[[#This Row],[JUMLAH]]&gt;0,COUNT(A$3:$A2555)+1,"")</f>
        <v>2527</v>
      </c>
      <c r="B2556" s="88" t="s">
        <v>2499</v>
      </c>
      <c r="C2556" s="87">
        <f>IF(biasa1[[#This Row],[BARU]]="",biasa1[[#This Row],[JUMLAH AWAL]],biasa1[[#This Row],[BARU]])</f>
        <v>1</v>
      </c>
      <c r="D2556" s="87" t="s">
        <v>91</v>
      </c>
      <c r="E2556" s="87">
        <v>1</v>
      </c>
      <c r="F2556" s="87"/>
      <c r="G255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6" s="90"/>
      <c r="I255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7" spans="1:9" ht="20.100000000000001" customHeight="1">
      <c r="A2557" s="87">
        <f>IF(biasa1[[#This Row],[JUMLAH]]&gt;0,COUNT(A$3:$A2556)+1,"")</f>
        <v>2528</v>
      </c>
      <c r="B2557" s="88" t="s">
        <v>2500</v>
      </c>
      <c r="C2557" s="87">
        <f>IF(biasa1[[#This Row],[BARU]]="",biasa1[[#This Row],[JUMLAH AWAL]],biasa1[[#This Row],[BARU]])</f>
        <v>1</v>
      </c>
      <c r="D2557" s="87" t="s">
        <v>91</v>
      </c>
      <c r="E2557" s="87">
        <v>1</v>
      </c>
      <c r="F2557" s="87"/>
      <c r="G255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7" s="90"/>
      <c r="I255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8" spans="1:9" ht="20.100000000000001" customHeight="1">
      <c r="A2558" s="87">
        <f>IF(biasa1[[#This Row],[JUMLAH]]&gt;0,COUNT(A$3:$A2557)+1,"")</f>
        <v>2529</v>
      </c>
      <c r="B2558" s="88" t="s">
        <v>2501</v>
      </c>
      <c r="C2558" s="87">
        <f>IF(biasa1[[#This Row],[BARU]]="",biasa1[[#This Row],[JUMLAH AWAL]],biasa1[[#This Row],[BARU]])</f>
        <v>3</v>
      </c>
      <c r="D2558" s="87" t="s">
        <v>2502</v>
      </c>
      <c r="E2558" s="87">
        <v>3</v>
      </c>
      <c r="F2558" s="87"/>
      <c r="G255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8" s="90"/>
      <c r="I255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9" spans="1:9" ht="20.100000000000001" customHeight="1">
      <c r="A2559" s="87">
        <f>IF(biasa1[[#This Row],[JUMLAH]]&gt;0,COUNT(A$3:$A2558)+1,"")</f>
        <v>2530</v>
      </c>
      <c r="B2559" s="88" t="s">
        <v>2503</v>
      </c>
      <c r="C2559" s="87">
        <f>IF(biasa1[[#This Row],[BARU]]="",biasa1[[#This Row],[JUMLAH AWAL]],biasa1[[#This Row],[BARU]])</f>
        <v>5</v>
      </c>
      <c r="D2559" s="87" t="s">
        <v>405</v>
      </c>
      <c r="E2559" s="87">
        <v>5</v>
      </c>
      <c r="F2559" s="87"/>
      <c r="G255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9" s="90"/>
      <c r="I255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0" spans="1:9" ht="20.100000000000001" customHeight="1">
      <c r="A2560" s="87">
        <f>IF(biasa1[[#This Row],[JUMLAH]]&gt;0,COUNT(A$3:$A2559)+1,"")</f>
        <v>2531</v>
      </c>
      <c r="B2560" s="88" t="s">
        <v>2504</v>
      </c>
      <c r="C2560" s="87">
        <f>IF(biasa1[[#This Row],[BARU]]="",biasa1[[#This Row],[JUMLAH AWAL]],biasa1[[#This Row],[BARU]])</f>
        <v>3</v>
      </c>
      <c r="D2560" s="87" t="s">
        <v>91</v>
      </c>
      <c r="E2560" s="87">
        <v>3</v>
      </c>
      <c r="F2560" s="87"/>
      <c r="G256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0" s="90"/>
      <c r="I256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1" spans="1:9" ht="20.100000000000001" customHeight="1">
      <c r="A2561" s="89">
        <f>IF(biasa1[[#This Row],[JUMLAH]]&gt;0,COUNT(A$3:$A2560)+1,"")</f>
        <v>2532</v>
      </c>
      <c r="B2561" s="88" t="s">
        <v>3683</v>
      </c>
      <c r="C2561" s="89">
        <f>IF(biasa1[[#This Row],[BARU]]="",biasa1[[#This Row],[JUMLAH AWAL]],biasa1[[#This Row],[BARU]])</f>
        <v>12</v>
      </c>
      <c r="D2561" s="87" t="s">
        <v>139</v>
      </c>
      <c r="E2561" s="87"/>
      <c r="F2561" s="87">
        <v>12</v>
      </c>
      <c r="G2561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12</v>
      </c>
      <c r="H2561" s="90"/>
      <c r="I256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</row>
    <row r="2562" spans="1:9" ht="20.100000000000001" customHeight="1">
      <c r="A2562" s="89">
        <f>IF(biasa1[[#This Row],[JUMLAH]]&gt;0,COUNT(A$3:$A2561)+1,"")</f>
        <v>2533</v>
      </c>
      <c r="B2562" s="88" t="s">
        <v>3682</v>
      </c>
      <c r="C2562" s="89">
        <f>IF(biasa1[[#This Row],[BARU]]="",biasa1[[#This Row],[JUMLAH AWAL]],biasa1[[#This Row],[BARU]])</f>
        <v>14</v>
      </c>
      <c r="D2562" s="87" t="s">
        <v>139</v>
      </c>
      <c r="E2562" s="87"/>
      <c r="F2562" s="87">
        <v>14</v>
      </c>
      <c r="G2562" s="89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14</v>
      </c>
      <c r="H2562" s="90"/>
      <c r="I256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</row>
    <row r="2563" spans="1:9" ht="20.100000000000001" customHeight="1">
      <c r="A2563" s="87">
        <f>IF(biasa1[[#This Row],[JUMLAH]]&gt;0,COUNT(A$3:$A2562)+1,"")</f>
        <v>2534</v>
      </c>
      <c r="B2563" s="93" t="s">
        <v>2816</v>
      </c>
      <c r="C2563" s="94">
        <f>IF(biasa1[[#This Row],[BARU]]="",biasa1[[#This Row],[JUMLAH AWAL]],biasa1[[#This Row],[BARU]])</f>
        <v>1</v>
      </c>
      <c r="D2563" s="94" t="s">
        <v>139</v>
      </c>
      <c r="E2563" s="94">
        <v>1</v>
      </c>
      <c r="F2563" s="87"/>
      <c r="G256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3" s="90"/>
      <c r="I256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4" spans="1:9" ht="20.100000000000001" customHeight="1">
      <c r="A2564" s="87">
        <f>IF(biasa1[[#This Row],[JUMLAH]]&gt;0,COUNT(A$3:$A2563)+1,"")</f>
        <v>2535</v>
      </c>
      <c r="B2564" s="93" t="s">
        <v>2817</v>
      </c>
      <c r="C2564" s="94">
        <f>IF(biasa1[[#This Row],[BARU]]="",biasa1[[#This Row],[JUMLAH AWAL]],biasa1[[#This Row],[BARU]])</f>
        <v>1</v>
      </c>
      <c r="D2564" s="94" t="s">
        <v>139</v>
      </c>
      <c r="E2564" s="94">
        <v>1</v>
      </c>
      <c r="F2564" s="87"/>
      <c r="G256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4" s="90"/>
      <c r="I256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5" spans="1:9" ht="20.100000000000001" customHeight="1">
      <c r="A2565" s="87">
        <f>IF(biasa1[[#This Row],[JUMLAH]]&gt;0,COUNT(A$3:$A2564)+1,"")</f>
        <v>2536</v>
      </c>
      <c r="B2565" s="88" t="s">
        <v>2505</v>
      </c>
      <c r="C2565" s="87">
        <f>IF(biasa1[[#This Row],[BARU]]="",biasa1[[#This Row],[JUMLAH AWAL]],biasa1[[#This Row],[BARU]])</f>
        <v>2</v>
      </c>
      <c r="D2565" s="87" t="s">
        <v>2506</v>
      </c>
      <c r="E2565" s="87">
        <v>2</v>
      </c>
      <c r="F2565" s="87"/>
      <c r="G256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5" s="90"/>
      <c r="I256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6" spans="1:9" ht="20.100000000000001" customHeight="1">
      <c r="A2566" s="87">
        <f>IF(biasa1[[#This Row],[JUMLAH]]&gt;0,COUNT(A$3:$A2565)+1,"")</f>
        <v>2537</v>
      </c>
      <c r="B2566" s="88" t="s">
        <v>2507</v>
      </c>
      <c r="C2566" s="87">
        <f>IF(biasa1[[#This Row],[BARU]]="",biasa1[[#This Row],[JUMLAH AWAL]],biasa1[[#This Row],[BARU]])</f>
        <v>2</v>
      </c>
      <c r="D2566" s="87">
        <v>600</v>
      </c>
      <c r="E2566" s="87">
        <v>2</v>
      </c>
      <c r="F2566" s="87"/>
      <c r="G256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6" s="90"/>
      <c r="I256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7" spans="1:9" ht="20.100000000000001" customHeight="1">
      <c r="A2567" s="87">
        <f>IF(biasa1[[#This Row],[JUMLAH]]&gt;0,COUNT(A$3:$A2566)+1,"")</f>
        <v>2538</v>
      </c>
      <c r="B2567" s="88" t="s">
        <v>2508</v>
      </c>
      <c r="C2567" s="87">
        <f>IF(biasa1[[#This Row],[BARU]]="",biasa1[[#This Row],[JUMLAH AWAL]],biasa1[[#This Row],[BARU]])</f>
        <v>21</v>
      </c>
      <c r="D2567" s="87" t="s">
        <v>1416</v>
      </c>
      <c r="E2567" s="87">
        <v>21</v>
      </c>
      <c r="F2567" s="87"/>
      <c r="G256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7" s="90"/>
      <c r="I256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8" spans="1:9" ht="20.100000000000001" customHeight="1">
      <c r="A2568" s="87">
        <f>IF(biasa1[[#This Row],[JUMLAH]]&gt;0,COUNT(A$3:$A2567)+1,"")</f>
        <v>2539</v>
      </c>
      <c r="B2568" s="88" t="s">
        <v>2509</v>
      </c>
      <c r="C2568" s="87">
        <f>IF(biasa1[[#This Row],[BARU]]="",biasa1[[#This Row],[JUMLAH AWAL]],biasa1[[#This Row],[BARU]])</f>
        <v>8</v>
      </c>
      <c r="D2568" s="87" t="s">
        <v>2506</v>
      </c>
      <c r="E2568" s="87">
        <v>8</v>
      </c>
      <c r="F2568" s="87"/>
      <c r="G256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8" s="90"/>
      <c r="I256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9" spans="1:9" ht="20.100000000000001" customHeight="1">
      <c r="A2569" s="87">
        <f>IF(biasa1[[#This Row],[JUMLAH]]&gt;0,COUNT(A$3:$A2568)+1,"")</f>
        <v>2540</v>
      </c>
      <c r="B2569" s="88" t="s">
        <v>2510</v>
      </c>
      <c r="C2569" s="87">
        <f>IF(biasa1[[#This Row],[BARU]]="",biasa1[[#This Row],[JUMLAH AWAL]],biasa1[[#This Row],[BARU]])</f>
        <v>4</v>
      </c>
      <c r="D2569" s="87" t="s">
        <v>54</v>
      </c>
      <c r="E2569" s="87">
        <v>4</v>
      </c>
      <c r="F2569" s="87"/>
      <c r="G256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9" s="90"/>
      <c r="I256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0" spans="1:9" ht="20.100000000000001" customHeight="1">
      <c r="A2570" s="87">
        <f>IF(biasa1[[#This Row],[JUMLAH]]&gt;0,COUNT(A$3:$A2569)+1,"")</f>
        <v>2541</v>
      </c>
      <c r="B2570" s="88" t="s">
        <v>2511</v>
      </c>
      <c r="C2570" s="87">
        <f>IF(biasa1[[#This Row],[BARU]]="",biasa1[[#This Row],[JUMLAH AWAL]],biasa1[[#This Row],[BARU]])</f>
        <v>4</v>
      </c>
      <c r="D2570" s="87" t="s">
        <v>93</v>
      </c>
      <c r="E2570" s="87">
        <v>4</v>
      </c>
      <c r="F2570" s="87"/>
      <c r="G2570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0" s="90"/>
      <c r="I2570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1" spans="1:9" ht="20.100000000000001" customHeight="1">
      <c r="A2571" s="87">
        <f>IF(biasa1[[#This Row],[JUMLAH]]&gt;0,COUNT(A$3:$A2570)+1,"")</f>
        <v>2542</v>
      </c>
      <c r="B2571" s="88" t="s">
        <v>2512</v>
      </c>
      <c r="C2571" s="87">
        <f>IF(biasa1[[#This Row],[BARU]]="",biasa1[[#This Row],[JUMLAH AWAL]],biasa1[[#This Row],[BARU]])</f>
        <v>1</v>
      </c>
      <c r="D2571" s="87" t="s">
        <v>1</v>
      </c>
      <c r="E2571" s="87">
        <v>1</v>
      </c>
      <c r="F2571" s="87"/>
      <c r="G2571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1" s="90"/>
      <c r="I2571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2" spans="1:9" ht="20.100000000000001" customHeight="1">
      <c r="A2572" s="87">
        <f>IF(biasa1[[#This Row],[JUMLAH]]&gt;0,COUNT(A$3:$A2571)+1,"")</f>
        <v>2543</v>
      </c>
      <c r="B2572" s="88" t="s">
        <v>2513</v>
      </c>
      <c r="C2572" s="87">
        <f>IF(biasa1[[#This Row],[BARU]]="",biasa1[[#This Row],[JUMLAH AWAL]],biasa1[[#This Row],[BARU]])</f>
        <v>8</v>
      </c>
      <c r="D2572" s="87" t="s">
        <v>188</v>
      </c>
      <c r="E2572" s="87">
        <v>8</v>
      </c>
      <c r="F2572" s="87"/>
      <c r="G2572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2" s="90"/>
      <c r="I2572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3" spans="1:9" ht="20.100000000000001" customHeight="1">
      <c r="A2573" s="87">
        <f>IF(biasa1[[#This Row],[JUMLAH]]&gt;0,COUNT(A$3:$A2572)+1,"")</f>
        <v>2544</v>
      </c>
      <c r="B2573" s="88" t="s">
        <v>2514</v>
      </c>
      <c r="C2573" s="87">
        <f>IF(biasa1[[#This Row],[BARU]]="",biasa1[[#This Row],[JUMLAH AWAL]],biasa1[[#This Row],[BARU]])</f>
        <v>9</v>
      </c>
      <c r="D2573" s="87" t="s">
        <v>192</v>
      </c>
      <c r="E2573" s="87">
        <v>9</v>
      </c>
      <c r="F2573" s="87"/>
      <c r="G2573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3" s="90"/>
      <c r="I2573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4" spans="1:9" ht="20.100000000000001" customHeight="1">
      <c r="A2574" s="87">
        <f>IF(biasa1[[#This Row],[JUMLAH]]&gt;0,COUNT(A$3:$A2573)+1,"")</f>
        <v>2545</v>
      </c>
      <c r="B2574" s="88" t="s">
        <v>2515</v>
      </c>
      <c r="C2574" s="87">
        <f>IF(biasa1[[#This Row],[BARU]]="",biasa1[[#This Row],[JUMLAH AWAL]],biasa1[[#This Row],[BARU]])</f>
        <v>46</v>
      </c>
      <c r="D2574" s="87" t="s">
        <v>5</v>
      </c>
      <c r="E2574" s="87">
        <v>46</v>
      </c>
      <c r="F2574" s="87"/>
      <c r="G2574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4" s="90"/>
      <c r="I2574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5" spans="1:9" ht="20.100000000000001" customHeight="1">
      <c r="A2575" s="87">
        <f>IF(biasa1[[#This Row],[JUMLAH]]&gt;0,COUNT(A$3:$A2574)+1,"")</f>
        <v>2546</v>
      </c>
      <c r="B2575" s="88" t="s">
        <v>2516</v>
      </c>
      <c r="C2575" s="87">
        <f>IF(biasa1[[#This Row],[BARU]]="",biasa1[[#This Row],[JUMLAH AWAL]],biasa1[[#This Row],[BARU]])</f>
        <v>17</v>
      </c>
      <c r="D2575" s="87" t="s">
        <v>652</v>
      </c>
      <c r="E2575" s="87">
        <v>17</v>
      </c>
      <c r="F2575" s="87"/>
      <c r="G2575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5" s="90"/>
      <c r="I2575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6" spans="1:9" ht="20.100000000000001" customHeight="1">
      <c r="A2576" s="87">
        <f>IF(biasa1[[#This Row],[JUMLAH]]&gt;0,COUNT(A$3:$A2575)+1,"")</f>
        <v>2547</v>
      </c>
      <c r="B2576" s="88" t="s">
        <v>2517</v>
      </c>
      <c r="C2576" s="87">
        <f>IF(biasa1[[#This Row],[BARU]]="",biasa1[[#This Row],[JUMLAH AWAL]],biasa1[[#This Row],[BARU]])</f>
        <v>25</v>
      </c>
      <c r="D2576" s="87" t="s">
        <v>634</v>
      </c>
      <c r="E2576" s="87">
        <v>25</v>
      </c>
      <c r="F2576" s="87"/>
      <c r="G2576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6" s="90"/>
      <c r="I2576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7" spans="1:9" ht="20.100000000000001" customHeight="1">
      <c r="A2577" s="87">
        <f>IF(biasa1[[#This Row],[JUMLAH]]&gt;0,COUNT(A$3:$A2576)+1,"")</f>
        <v>2548</v>
      </c>
      <c r="B2577" s="88" t="s">
        <v>2518</v>
      </c>
      <c r="C2577" s="87">
        <f>IF(biasa1[[#This Row],[BARU]]="",biasa1[[#This Row],[JUMLAH AWAL]],biasa1[[#This Row],[BARU]])</f>
        <v>3</v>
      </c>
      <c r="D2577" s="87" t="s">
        <v>7</v>
      </c>
      <c r="E2577" s="87">
        <v>3</v>
      </c>
      <c r="F2577" s="87"/>
      <c r="G2577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7" s="90"/>
      <c r="I2577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8" spans="1:9" ht="20.100000000000001" customHeight="1">
      <c r="A2578" s="87">
        <f>IF(biasa1[[#This Row],[JUMLAH]]&gt;0,COUNT(A$3:$A2577)+1,"")</f>
        <v>2549</v>
      </c>
      <c r="B2578" s="88" t="s">
        <v>2519</v>
      </c>
      <c r="C2578" s="87">
        <f>IF(biasa1[[#This Row],[BARU]]="",biasa1[[#This Row],[JUMLAH AWAL]],biasa1[[#This Row],[BARU]])</f>
        <v>45</v>
      </c>
      <c r="D2578" s="87" t="s">
        <v>1500</v>
      </c>
      <c r="E2578" s="87">
        <v>45</v>
      </c>
      <c r="F2578" s="87"/>
      <c r="G2578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8" s="90"/>
      <c r="I2578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79" spans="1:9" ht="20.100000000000001" customHeight="1">
      <c r="A2579" s="87">
        <f>IF(biasa1[[#This Row],[JUMLAH]]&gt;0,COUNT(A$3:$A2578)+1,"")</f>
        <v>2550</v>
      </c>
      <c r="B2579" s="88" t="s">
        <v>2520</v>
      </c>
      <c r="C2579" s="87">
        <f>IF(biasa1[[#This Row],[BARU]]="",biasa1[[#This Row],[JUMLAH AWAL]],biasa1[[#This Row],[BARU]])</f>
        <v>1</v>
      </c>
      <c r="D2579" s="87" t="s">
        <v>139</v>
      </c>
      <c r="E2579" s="87">
        <v>1</v>
      </c>
      <c r="F2579" s="87"/>
      <c r="G2579" s="89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9" s="90"/>
      <c r="I2579" s="89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</sheetData>
  <mergeCells count="2">
    <mergeCell ref="L1:N1"/>
    <mergeCell ref="L2:N2"/>
  </mergeCell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96"/>
  <sheetViews>
    <sheetView topLeftCell="A70" workbookViewId="0">
      <selection activeCell="F98" sqref="F98"/>
    </sheetView>
  </sheetViews>
  <sheetFormatPr defaultRowHeight="20.100000000000001" customHeight="1"/>
  <cols>
    <col min="1" max="1" width="8.28515625" style="49" bestFit="1" customWidth="1"/>
    <col min="2" max="2" width="6.140625" style="53" bestFit="1" customWidth="1"/>
    <col min="3" max="3" width="11.140625" style="53" bestFit="1" customWidth="1"/>
    <col min="4" max="4" width="15.85546875" style="53" bestFit="1" customWidth="1"/>
    <col min="5" max="5" width="13.28515625" style="53" bestFit="1" customWidth="1"/>
    <col min="6" max="6" width="8.5703125" style="46" bestFit="1" customWidth="1"/>
    <col min="7" max="7" width="12.42578125" style="53" bestFit="1" customWidth="1"/>
    <col min="8" max="8" width="7.28515625" style="53" bestFit="1" customWidth="1"/>
    <col min="9" max="9" width="18.85546875" style="46" customWidth="1"/>
    <col min="10" max="10" width="10.7109375" style="53" bestFit="1" customWidth="1"/>
    <col min="11" max="11" width="12.85546875" style="53" bestFit="1" customWidth="1"/>
    <col min="12" max="12" width="5.85546875" style="53" bestFit="1" customWidth="1"/>
    <col min="13" max="13" width="8.28515625" style="53" bestFit="1" customWidth="1"/>
    <col min="14" max="14" width="10.42578125" style="53" bestFit="1" customWidth="1"/>
    <col min="15" max="15" width="11.140625" style="44" bestFit="1" customWidth="1"/>
    <col min="16" max="16" width="19.5703125" style="53" bestFit="1" customWidth="1"/>
    <col min="17" max="17" width="17.85546875" style="53" bestFit="1" customWidth="1"/>
    <col min="18" max="18" width="13.140625" style="53" bestFit="1" customWidth="1"/>
    <col min="19" max="19" width="12.42578125" style="53" bestFit="1" customWidth="1"/>
    <col min="20" max="20" width="11.85546875" style="53" bestFit="1" customWidth="1"/>
    <col min="21" max="16384" width="9.140625" style="53"/>
  </cols>
  <sheetData>
    <row r="3" spans="1:20" s="43" customFormat="1" ht="20.100000000000001" customHeight="1">
      <c r="A3" s="43" t="s">
        <v>2976</v>
      </c>
      <c r="B3" s="43" t="s">
        <v>3574</v>
      </c>
      <c r="C3" s="43" t="s">
        <v>3573</v>
      </c>
      <c r="D3" s="51" t="s">
        <v>2992</v>
      </c>
      <c r="E3" s="51" t="s">
        <v>2993</v>
      </c>
      <c r="F3" s="52" t="s">
        <v>2824</v>
      </c>
      <c r="G3" s="43" t="s">
        <v>3566</v>
      </c>
      <c r="H3" s="43" t="s">
        <v>3567</v>
      </c>
      <c r="I3" s="43" t="s">
        <v>2523</v>
      </c>
      <c r="J3" s="43" t="s">
        <v>2828</v>
      </c>
      <c r="K3" s="43" t="s">
        <v>2829</v>
      </c>
      <c r="M3" s="51" t="s">
        <v>2976</v>
      </c>
      <c r="N3" s="43" t="s">
        <v>3574</v>
      </c>
      <c r="O3" s="54" t="s">
        <v>3573</v>
      </c>
      <c r="P3" s="51" t="s">
        <v>2992</v>
      </c>
      <c r="Q3" s="51" t="s">
        <v>2993</v>
      </c>
      <c r="R3" s="51" t="s">
        <v>2824</v>
      </c>
      <c r="S3" s="43" t="s">
        <v>3566</v>
      </c>
      <c r="T3" s="43" t="s">
        <v>3567</v>
      </c>
    </row>
    <row r="4" spans="1:20" ht="20.100000000000001" customHeight="1">
      <c r="A4" s="50">
        <f ca="1">IF(import20191[[#This Row],[JUMLAH]]&gt;0,COUNT(A$3:$A4),"")</f>
        <v>1</v>
      </c>
      <c r="B4" s="50" t="s">
        <v>3033</v>
      </c>
      <c r="C4" s="47" t="s">
        <v>3217</v>
      </c>
      <c r="D4" s="44" t="s">
        <v>3218</v>
      </c>
      <c r="E4" s="45">
        <v>600</v>
      </c>
      <c r="F4" s="46">
        <f>IF(import20191[[#This Row],[BARU]]="",import20191[[#This Row],[JUMLAH AWAL]],import20191[[#This Row],[BARU]])</f>
        <v>2</v>
      </c>
      <c r="G4" s="48" t="s">
        <v>3501</v>
      </c>
      <c r="H4" s="46">
        <v>100000</v>
      </c>
      <c r="I4" s="46">
        <v>2</v>
      </c>
      <c r="J4" s="46"/>
      <c r="K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" s="53">
        <f ca="1">IF(OR(M3=MAX(import20191[NO]),M3=""),"",LOOKUP(ROW(M4)-ROWS($M$1:$M$3),import20191[NO]))</f>
        <v>1</v>
      </c>
      <c r="N4" s="49" t="str">
        <f ca="1">IF(import20192[[#This Row],[NO]]="","",LOOKUP(import20192[[#This Row],[NO]],import20191[NO],import20191[-]))</f>
        <v>UTN</v>
      </c>
      <c r="O4" s="44" t="str">
        <f ca="1">IF(import20192[[#This Row],[NO]]="","",LOOKUP(import20192[[#This Row],[NO]],import20191[NO],import20191[SERI]))</f>
        <v>349ABC</v>
      </c>
      <c r="P4" s="44" t="str">
        <f ca="1">IF(import20192[[#This Row],[NO]]="","",LOOKUP(import20192[[#This Row],[NO]],import20191[NO],import20191[NAMA BARANG]))</f>
        <v>Letter</v>
      </c>
      <c r="Q4" s="45">
        <f ca="1">IF(import20192[[#This Row],[NO]]="","",LOOKUP(import20192[[#This Row],[NO]],import20191[NO],import20191[ISI/ Jmlh/ Ctn]))</f>
        <v>600</v>
      </c>
      <c r="R4" s="46">
        <f ca="1">IF(import20192[[#This Row],[NO]]="","",LOOKUP(import20192[[#This Row],[NO]],import20191[NO],import20191[JUMLAH]))</f>
        <v>2</v>
      </c>
      <c r="S4" s="48" t="str">
        <f ca="1">IF(import20192[[#This Row],[NO]]="","",LOOKUP(import20192[[#This Row],[NO]],import20191[NO],import20191[Grosir]))</f>
        <v>100000 (10%)</v>
      </c>
      <c r="T4" s="46">
        <f ca="1">IF(import20192[[#This Row],[NO]]="","",LOOKUP(import20192[[#This Row],[NO]],import20191[NO],import20191[Eceran]))</f>
        <v>100000</v>
      </c>
    </row>
    <row r="5" spans="1:20" ht="20.100000000000001" customHeight="1">
      <c r="A5" s="50">
        <f ca="1">IF(import20191[[#This Row],[JUMLAH]]&gt;0,COUNT(A$3:$A5),"")</f>
        <v>2</v>
      </c>
      <c r="B5" s="50" t="s">
        <v>3033</v>
      </c>
      <c r="C5" s="47" t="s">
        <v>3075</v>
      </c>
      <c r="D5" s="44" t="s">
        <v>3219</v>
      </c>
      <c r="E5" s="45">
        <v>240</v>
      </c>
      <c r="F5" s="46">
        <f>IF(import20191[[#This Row],[BARU]]="",import20191[[#This Row],[JUMLAH AWAL]],import20191[[#This Row],[BARU]])</f>
        <v>1</v>
      </c>
      <c r="G5" s="48" t="s">
        <v>3502</v>
      </c>
      <c r="H5" s="46">
        <v>250000</v>
      </c>
      <c r="I5" s="46">
        <v>1</v>
      </c>
      <c r="J5" s="46"/>
      <c r="K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" s="53">
        <f ca="1">IF(OR(M4=MAX(import20191[NO]),M4=""),"",LOOKUP(ROW(M5)-ROWS($M$1:$M$3),import20191[NO]))</f>
        <v>2</v>
      </c>
      <c r="N5" s="49" t="str">
        <f ca="1">IF(import20192[[#This Row],[NO]]="","",LOOKUP(import20192[[#This Row],[NO]],import20191[NO],import20191[-]))</f>
        <v>UTN</v>
      </c>
      <c r="O5" s="47" t="str">
        <f ca="1">IF(import20192[[#This Row],[NO]]="","",LOOKUP(import20192[[#This Row],[NO]],import20191[NO],import20191[SERI]))</f>
        <v>002</v>
      </c>
      <c r="P5" s="44" t="str">
        <f ca="1">IF(import20192[[#This Row],[NO]]="","",LOOKUP(import20192[[#This Row],[NO]],import20191[NO],import20191[NAMA BARANG]))</f>
        <v>Magnit</v>
      </c>
      <c r="Q5" s="45">
        <f ca="1">IF(import20192[[#This Row],[NO]]="","",LOOKUP(import20192[[#This Row],[NO]],import20191[NO],import20191[ISI/ Jmlh/ Ctn]))</f>
        <v>240</v>
      </c>
      <c r="R5" s="46">
        <f ca="1">IF(import20192[[#This Row],[NO]]="","",LOOKUP(import20192[[#This Row],[NO]],import20191[NO],import20191[JUMLAH]))</f>
        <v>1</v>
      </c>
      <c r="S5" s="48" t="str">
        <f ca="1">IF(import20192[[#This Row],[NO]]="","",LOOKUP(import20192[[#This Row],[NO]],import20191[NO],import20191[Grosir]))</f>
        <v>250000 (10%)</v>
      </c>
      <c r="T5" s="46">
        <f ca="1">IF(import20192[[#This Row],[NO]]="","",LOOKUP(import20192[[#This Row],[NO]],import20191[NO],import20191[Eceran]))</f>
        <v>250000</v>
      </c>
    </row>
    <row r="6" spans="1:20" ht="20.100000000000001" customHeight="1">
      <c r="A6" s="50">
        <f ca="1">IF(import20191[[#This Row],[JUMLAH]]&gt;0,COUNT(A$3:$A6),"")</f>
        <v>3</v>
      </c>
      <c r="B6" s="50" t="s">
        <v>3033</v>
      </c>
      <c r="C6" s="47" t="s">
        <v>3076</v>
      </c>
      <c r="D6" s="44" t="s">
        <v>3219</v>
      </c>
      <c r="E6" s="45">
        <v>240</v>
      </c>
      <c r="F6" s="46">
        <f>IF(import20191[[#This Row],[BARU]]="",import20191[[#This Row],[JUMLAH AWAL]],import20191[[#This Row],[BARU]])</f>
        <v>1</v>
      </c>
      <c r="G6" s="48" t="s">
        <v>3503</v>
      </c>
      <c r="H6" s="46">
        <v>150000</v>
      </c>
      <c r="I6" s="46">
        <v>1</v>
      </c>
      <c r="J6" s="46"/>
      <c r="K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" s="53">
        <f ca="1">IF(OR(M5=MAX(import20191[NO]),M5=""),"",LOOKUP(ROW(M6)-ROWS($M$1:$M$3),import20191[NO]))</f>
        <v>3</v>
      </c>
      <c r="N6" s="49" t="str">
        <f ca="1">IF(import20192[[#This Row],[NO]]="","",LOOKUP(import20192[[#This Row],[NO]],import20191[NO],import20191[-]))</f>
        <v>UTN</v>
      </c>
      <c r="O6" s="47" t="str">
        <f ca="1">IF(import20192[[#This Row],[NO]]="","",LOOKUP(import20192[[#This Row],[NO]],import20191[NO],import20191[SERI]))</f>
        <v>009</v>
      </c>
      <c r="P6" s="44" t="str">
        <f ca="1">IF(import20192[[#This Row],[NO]]="","",LOOKUP(import20192[[#This Row],[NO]],import20191[NO],import20191[NAMA BARANG]))</f>
        <v>Magnit</v>
      </c>
      <c r="Q6" s="45">
        <f ca="1">IF(import20192[[#This Row],[NO]]="","",LOOKUP(import20192[[#This Row],[NO]],import20191[NO],import20191[ISI/ Jmlh/ Ctn]))</f>
        <v>240</v>
      </c>
      <c r="R6" s="46">
        <f ca="1">IF(import20192[[#This Row],[NO]]="","",LOOKUP(import20192[[#This Row],[NO]],import20191[NO],import20191[JUMLAH]))</f>
        <v>1</v>
      </c>
      <c r="S6" s="48" t="str">
        <f ca="1">IF(import20192[[#This Row],[NO]]="","",LOOKUP(import20192[[#This Row],[NO]],import20191[NO],import20191[Grosir]))</f>
        <v>150000 (10%)</v>
      </c>
      <c r="T6" s="46">
        <f ca="1">IF(import20192[[#This Row],[NO]]="","",LOOKUP(import20192[[#This Row],[NO]],import20191[NO],import20191[Eceran]))</f>
        <v>150000</v>
      </c>
    </row>
    <row r="7" spans="1:20" ht="20.100000000000001" customHeight="1">
      <c r="A7" s="50">
        <f ca="1">IF(import20191[[#This Row],[JUMLAH]]&gt;0,COUNT(A$3:$A7),"")</f>
        <v>4</v>
      </c>
      <c r="B7" s="50" t="s">
        <v>3033</v>
      </c>
      <c r="C7" s="47" t="s">
        <v>3220</v>
      </c>
      <c r="D7" s="44" t="s">
        <v>3219</v>
      </c>
      <c r="E7" s="45">
        <v>800</v>
      </c>
      <c r="F7" s="46">
        <f>IF(import20191[[#This Row],[BARU]]="",import20191[[#This Row],[JUMLAH AWAL]],import20191[[#This Row],[BARU]])</f>
        <v>1</v>
      </c>
      <c r="G7" s="48" t="s">
        <v>3504</v>
      </c>
      <c r="H7" s="46">
        <v>75000</v>
      </c>
      <c r="I7" s="46">
        <v>1</v>
      </c>
      <c r="J7" s="46"/>
      <c r="K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" s="53">
        <f ca="1">IF(OR(M6=MAX(import20191[NO]),M6=""),"",LOOKUP(ROW(M7)-ROWS($M$1:$M$3),import20191[NO]))</f>
        <v>4</v>
      </c>
      <c r="N7" s="49" t="str">
        <f ca="1">IF(import20192[[#This Row],[NO]]="","",LOOKUP(import20192[[#This Row],[NO]],import20191[NO],import20191[-]))</f>
        <v>UTN</v>
      </c>
      <c r="O7" s="47" t="str">
        <f ca="1">IF(import20192[[#This Row],[NO]]="","",LOOKUP(import20192[[#This Row],[NO]],import20191[NO],import20191[SERI]))</f>
        <v>2008</v>
      </c>
      <c r="P7" s="44" t="str">
        <f ca="1">IF(import20192[[#This Row],[NO]]="","",LOOKUP(import20192[[#This Row],[NO]],import20191[NO],import20191[NAMA BARANG]))</f>
        <v>Magnit</v>
      </c>
      <c r="Q7" s="45">
        <f ca="1">IF(import20192[[#This Row],[NO]]="","",LOOKUP(import20192[[#This Row],[NO]],import20191[NO],import20191[ISI/ Jmlh/ Ctn]))</f>
        <v>800</v>
      </c>
      <c r="R7" s="46">
        <f ca="1">IF(import20192[[#This Row],[NO]]="","",LOOKUP(import20192[[#This Row],[NO]],import20191[NO],import20191[JUMLAH]))</f>
        <v>1</v>
      </c>
      <c r="S7" s="48" t="str">
        <f ca="1">IF(import20192[[#This Row],[NO]]="","",LOOKUP(import20192[[#This Row],[NO]],import20191[NO],import20191[Grosir]))</f>
        <v>75000 (10%)</v>
      </c>
      <c r="T7" s="46">
        <f ca="1">IF(import20192[[#This Row],[NO]]="","",LOOKUP(import20192[[#This Row],[NO]],import20191[NO],import20191[Eceran]))</f>
        <v>75000</v>
      </c>
    </row>
    <row r="8" spans="1:20" ht="20.100000000000001" customHeight="1">
      <c r="A8" s="50">
        <f ca="1">IF(import20191[[#This Row],[JUMLAH]]&gt;0,COUNT(A$3:$A8),"")</f>
        <v>5</v>
      </c>
      <c r="B8" s="50" t="s">
        <v>3033</v>
      </c>
      <c r="C8" s="47" t="s">
        <v>3221</v>
      </c>
      <c r="D8" s="44" t="s">
        <v>3099</v>
      </c>
      <c r="E8" s="45">
        <v>480</v>
      </c>
      <c r="F8" s="46">
        <f>IF(import20191[[#This Row],[BARU]]="",import20191[[#This Row],[JUMLAH AWAL]],import20191[[#This Row],[BARU]])</f>
        <v>1</v>
      </c>
      <c r="G8" s="48" t="s">
        <v>3505</v>
      </c>
      <c r="H8" s="46">
        <v>80000</v>
      </c>
      <c r="I8" s="46">
        <v>1</v>
      </c>
      <c r="J8" s="46"/>
      <c r="K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" s="53">
        <f ca="1">IF(OR(M7=MAX(import20191[NO]),M7=""),"",LOOKUP(ROW(M8)-ROWS($M$1:$M$3),import20191[NO]))</f>
        <v>5</v>
      </c>
      <c r="N8" s="49" t="str">
        <f ca="1">IF(import20192[[#This Row],[NO]]="","",LOOKUP(import20192[[#This Row],[NO]],import20191[NO],import20191[-]))</f>
        <v>UTN</v>
      </c>
      <c r="O8" s="47" t="str">
        <f ca="1">IF(import20192[[#This Row],[NO]]="","",LOOKUP(import20192[[#This Row],[NO]],import20191[NO],import20191[SERI]))</f>
        <v>BK-5113</v>
      </c>
      <c r="P8" s="44" t="str">
        <f ca="1">IF(import20192[[#This Row],[NO]]="","",LOOKUP(import20192[[#This Row],[NO]],import20191[NO],import20191[NAMA BARANG]))</f>
        <v>Pocket</v>
      </c>
      <c r="Q8" s="45">
        <f ca="1">IF(import20192[[#This Row],[NO]]="","",LOOKUP(import20192[[#This Row],[NO]],import20191[NO],import20191[ISI/ Jmlh/ Ctn]))</f>
        <v>480</v>
      </c>
      <c r="R8" s="46">
        <f ca="1">IF(import20192[[#This Row],[NO]]="","",LOOKUP(import20192[[#This Row],[NO]],import20191[NO],import20191[JUMLAH]))</f>
        <v>1</v>
      </c>
      <c r="S8" s="48" t="str">
        <f ca="1">IF(import20192[[#This Row],[NO]]="","",LOOKUP(import20192[[#This Row],[NO]],import20191[NO],import20191[Grosir]))</f>
        <v>80000 (10%)</v>
      </c>
      <c r="T8" s="46">
        <f ca="1">IF(import20192[[#This Row],[NO]]="","",LOOKUP(import20192[[#This Row],[NO]],import20191[NO],import20191[Eceran]))</f>
        <v>80000</v>
      </c>
    </row>
    <row r="9" spans="1:20" ht="20.100000000000001" customHeight="1">
      <c r="A9" s="50">
        <f ca="1">IF(import20191[[#This Row],[JUMLAH]]&gt;0,COUNT(A$3:$A9),"")</f>
        <v>6</v>
      </c>
      <c r="B9" s="50" t="s">
        <v>3033</v>
      </c>
      <c r="C9" s="47" t="s">
        <v>3222</v>
      </c>
      <c r="D9" s="44" t="s">
        <v>3099</v>
      </c>
      <c r="E9" s="45">
        <v>480</v>
      </c>
      <c r="F9" s="46">
        <f>IF(import20191[[#This Row],[BARU]]="",import20191[[#This Row],[JUMLAH AWAL]],import20191[[#This Row],[BARU]])</f>
        <v>1</v>
      </c>
      <c r="G9" s="48" t="s">
        <v>3505</v>
      </c>
      <c r="H9" s="46">
        <v>80000</v>
      </c>
      <c r="I9" s="46">
        <v>1</v>
      </c>
      <c r="J9" s="46"/>
      <c r="K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" s="53">
        <f ca="1">IF(OR(M8=MAX(import20191[NO]),M8=""),"",LOOKUP(ROW(M9)-ROWS($M$1:$M$3),import20191[NO]))</f>
        <v>6</v>
      </c>
      <c r="N9" s="49" t="str">
        <f ca="1">IF(import20192[[#This Row],[NO]]="","",LOOKUP(import20192[[#This Row],[NO]],import20191[NO],import20191[-]))</f>
        <v>UTN</v>
      </c>
      <c r="O9" s="47" t="str">
        <f ca="1">IF(import20192[[#This Row],[NO]]="","",LOOKUP(import20192[[#This Row],[NO]],import20191[NO],import20191[SERI]))</f>
        <v>ZD-9089</v>
      </c>
      <c r="P9" s="44" t="str">
        <f ca="1">IF(import20192[[#This Row],[NO]]="","",LOOKUP(import20192[[#This Row],[NO]],import20191[NO],import20191[NAMA BARANG]))</f>
        <v>Pocket</v>
      </c>
      <c r="Q9" s="45">
        <f ca="1">IF(import20192[[#This Row],[NO]]="","",LOOKUP(import20192[[#This Row],[NO]],import20191[NO],import20191[ISI/ Jmlh/ Ctn]))</f>
        <v>480</v>
      </c>
      <c r="R9" s="46">
        <f ca="1">IF(import20192[[#This Row],[NO]]="","",LOOKUP(import20192[[#This Row],[NO]],import20191[NO],import20191[JUMLAH]))</f>
        <v>1</v>
      </c>
      <c r="S9" s="48" t="str">
        <f ca="1">IF(import20192[[#This Row],[NO]]="","",LOOKUP(import20192[[#This Row],[NO]],import20191[NO],import20191[Grosir]))</f>
        <v>80000 (10%)</v>
      </c>
      <c r="T9" s="46">
        <f ca="1">IF(import20192[[#This Row],[NO]]="","",LOOKUP(import20192[[#This Row],[NO]],import20191[NO],import20191[Eceran]))</f>
        <v>80000</v>
      </c>
    </row>
    <row r="10" spans="1:20" ht="20.100000000000001" customHeight="1">
      <c r="A10" s="50">
        <f ca="1">IF(import20191[[#This Row],[JUMLAH]]&gt;0,COUNT(A$3:$A10),"")</f>
        <v>7</v>
      </c>
      <c r="B10" s="50" t="s">
        <v>3033</v>
      </c>
      <c r="C10" s="47" t="s">
        <v>3223</v>
      </c>
      <c r="D10" s="44" t="s">
        <v>3099</v>
      </c>
      <c r="E10" s="45">
        <v>480</v>
      </c>
      <c r="F10" s="46">
        <f>IF(import20191[[#This Row],[BARU]]="",import20191[[#This Row],[JUMLAH AWAL]],import20191[[#This Row],[BARU]])</f>
        <v>1</v>
      </c>
      <c r="G10" s="48" t="s">
        <v>3505</v>
      </c>
      <c r="H10" s="46">
        <v>80000</v>
      </c>
      <c r="I10" s="46">
        <v>1</v>
      </c>
      <c r="J10" s="46"/>
      <c r="K1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" s="53">
        <f ca="1">IF(OR(M9=MAX(import20191[NO]),M9=""),"",LOOKUP(ROW(M10)-ROWS($M$1:$M$3),import20191[NO]))</f>
        <v>7</v>
      </c>
      <c r="N10" s="49" t="str">
        <f ca="1">IF(import20192[[#This Row],[NO]]="","",LOOKUP(import20192[[#This Row],[NO]],import20191[NO],import20191[-]))</f>
        <v>UTN</v>
      </c>
      <c r="O10" s="47" t="str">
        <f ca="1">IF(import20192[[#This Row],[NO]]="","",LOOKUP(import20192[[#This Row],[NO]],import20191[NO],import20191[SERI]))</f>
        <v>ZD-9091</v>
      </c>
      <c r="P10" s="44" t="str">
        <f ca="1">IF(import20192[[#This Row],[NO]]="","",LOOKUP(import20192[[#This Row],[NO]],import20191[NO],import20191[NAMA BARANG]))</f>
        <v>Pocket</v>
      </c>
      <c r="Q10" s="45">
        <f ca="1">IF(import20192[[#This Row],[NO]]="","",LOOKUP(import20192[[#This Row],[NO]],import20191[NO],import20191[ISI/ Jmlh/ Ctn]))</f>
        <v>480</v>
      </c>
      <c r="R10" s="46">
        <f ca="1">IF(import20192[[#This Row],[NO]]="","",LOOKUP(import20192[[#This Row],[NO]],import20191[NO],import20191[JUMLAH]))</f>
        <v>1</v>
      </c>
      <c r="S10" s="48" t="str">
        <f ca="1">IF(import20192[[#This Row],[NO]]="","",LOOKUP(import20192[[#This Row],[NO]],import20191[NO],import20191[Grosir]))</f>
        <v>80000 (10%)</v>
      </c>
      <c r="T10" s="46">
        <f ca="1">IF(import20192[[#This Row],[NO]]="","",LOOKUP(import20192[[#This Row],[NO]],import20191[NO],import20191[Eceran]))</f>
        <v>80000</v>
      </c>
    </row>
    <row r="11" spans="1:20" ht="20.100000000000001" customHeight="1">
      <c r="A11" s="50">
        <f ca="1">IF(import20191[[#This Row],[JUMLAH]]&gt;0,COUNT(A$3:$A11),"")</f>
        <v>8</v>
      </c>
      <c r="B11" s="50" t="s">
        <v>3033</v>
      </c>
      <c r="C11" s="47" t="s">
        <v>3224</v>
      </c>
      <c r="D11" s="44" t="s">
        <v>3099</v>
      </c>
      <c r="E11" s="45">
        <v>480</v>
      </c>
      <c r="F11" s="46">
        <f>IF(import20191[[#This Row],[BARU]]="",import20191[[#This Row],[JUMLAH AWAL]],import20191[[#This Row],[BARU]])</f>
        <v>1</v>
      </c>
      <c r="G11" s="48" t="s">
        <v>3505</v>
      </c>
      <c r="H11" s="46">
        <v>80000</v>
      </c>
      <c r="I11" s="46">
        <v>1</v>
      </c>
      <c r="J11" s="46"/>
      <c r="K1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" s="53">
        <f ca="1">IF(OR(M10=MAX(import20191[NO]),M10=""),"",LOOKUP(ROW(M11)-ROWS($M$1:$M$3),import20191[NO]))</f>
        <v>8</v>
      </c>
      <c r="N11" s="49" t="str">
        <f ca="1">IF(import20192[[#This Row],[NO]]="","",LOOKUP(import20192[[#This Row],[NO]],import20191[NO],import20191[-]))</f>
        <v>UTN</v>
      </c>
      <c r="O11" s="47" t="str">
        <f ca="1">IF(import20192[[#This Row],[NO]]="","",LOOKUP(import20192[[#This Row],[NO]],import20191[NO],import20191[SERI]))</f>
        <v>ZD-9098</v>
      </c>
      <c r="P11" s="44" t="str">
        <f ca="1">IF(import20192[[#This Row],[NO]]="","",LOOKUP(import20192[[#This Row],[NO]],import20191[NO],import20191[NAMA BARANG]))</f>
        <v>Pocket</v>
      </c>
      <c r="Q11" s="45">
        <f ca="1">IF(import20192[[#This Row],[NO]]="","",LOOKUP(import20192[[#This Row],[NO]],import20191[NO],import20191[ISI/ Jmlh/ Ctn]))</f>
        <v>480</v>
      </c>
      <c r="R11" s="46">
        <f ca="1">IF(import20192[[#This Row],[NO]]="","",LOOKUP(import20192[[#This Row],[NO]],import20191[NO],import20191[JUMLAH]))</f>
        <v>1</v>
      </c>
      <c r="S11" s="48" t="str">
        <f ca="1">IF(import20192[[#This Row],[NO]]="","",LOOKUP(import20192[[#This Row],[NO]],import20191[NO],import20191[Grosir]))</f>
        <v>80000 (10%)</v>
      </c>
      <c r="T11" s="46">
        <f ca="1">IF(import20192[[#This Row],[NO]]="","",LOOKUP(import20192[[#This Row],[NO]],import20191[NO],import20191[Eceran]))</f>
        <v>80000</v>
      </c>
    </row>
    <row r="12" spans="1:20" ht="20.100000000000001" customHeight="1">
      <c r="A12" s="50">
        <f ca="1">IF(import20191[[#This Row],[JUMLAH]]&gt;0,COUNT(A$3:$A12),"")</f>
        <v>9</v>
      </c>
      <c r="B12" s="50" t="s">
        <v>3033</v>
      </c>
      <c r="C12" s="47" t="s">
        <v>3225</v>
      </c>
      <c r="D12" s="44" t="s">
        <v>3099</v>
      </c>
      <c r="E12" s="45">
        <v>720</v>
      </c>
      <c r="F12" s="46">
        <f>IF(import20191[[#This Row],[BARU]]="",import20191[[#This Row],[JUMLAH AWAL]],import20191[[#This Row],[BARU]])</f>
        <v>2</v>
      </c>
      <c r="G12" s="48" t="s">
        <v>3505</v>
      </c>
      <c r="H12" s="46">
        <v>80000</v>
      </c>
      <c r="I12" s="46">
        <v>2</v>
      </c>
      <c r="J12" s="46"/>
      <c r="K1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" s="53">
        <f ca="1">IF(OR(M11=MAX(import20191[NO]),M11=""),"",LOOKUP(ROW(M12)-ROWS($M$1:$M$3),import20191[NO]))</f>
        <v>9</v>
      </c>
      <c r="N12" s="49" t="str">
        <f ca="1">IF(import20192[[#This Row],[NO]]="","",LOOKUP(import20192[[#This Row],[NO]],import20191[NO],import20191[-]))</f>
        <v>UTN</v>
      </c>
      <c r="O12" s="47" t="str">
        <f ca="1">IF(import20192[[#This Row],[NO]]="","",LOOKUP(import20192[[#This Row],[NO]],import20191[NO],import20191[SERI]))</f>
        <v>ZD-9099</v>
      </c>
      <c r="P12" s="44" t="str">
        <f ca="1">IF(import20192[[#This Row],[NO]]="","",LOOKUP(import20192[[#This Row],[NO]],import20191[NO],import20191[NAMA BARANG]))</f>
        <v>Pocket</v>
      </c>
      <c r="Q12" s="45">
        <f ca="1">IF(import20192[[#This Row],[NO]]="","",LOOKUP(import20192[[#This Row],[NO]],import20191[NO],import20191[ISI/ Jmlh/ Ctn]))</f>
        <v>720</v>
      </c>
      <c r="R12" s="46">
        <f ca="1">IF(import20192[[#This Row],[NO]]="","",LOOKUP(import20192[[#This Row],[NO]],import20191[NO],import20191[JUMLAH]))</f>
        <v>2</v>
      </c>
      <c r="S12" s="48" t="str">
        <f ca="1">IF(import20192[[#This Row],[NO]]="","",LOOKUP(import20192[[#This Row],[NO]],import20191[NO],import20191[Grosir]))</f>
        <v>80000 (10%)</v>
      </c>
      <c r="T12" s="46">
        <f ca="1">IF(import20192[[#This Row],[NO]]="","",LOOKUP(import20192[[#This Row],[NO]],import20191[NO],import20191[Eceran]))</f>
        <v>80000</v>
      </c>
    </row>
    <row r="13" spans="1:20" ht="20.100000000000001" customHeight="1">
      <c r="A13" s="50">
        <f ca="1">IF(import20191[[#This Row],[JUMLAH]]&gt;0,COUNT(A$3:$A13),"")</f>
        <v>10</v>
      </c>
      <c r="B13" s="50" t="s">
        <v>3033</v>
      </c>
      <c r="C13" s="47" t="s">
        <v>3226</v>
      </c>
      <c r="D13" s="44" t="s">
        <v>3170</v>
      </c>
      <c r="E13" s="45">
        <v>288</v>
      </c>
      <c r="F13" s="46">
        <f>IF(import20191[[#This Row],[BARU]]="",import20191[[#This Row],[JUMLAH AWAL]],import20191[[#This Row],[BARU]])</f>
        <v>2</v>
      </c>
      <c r="G13" s="48" t="s">
        <v>3506</v>
      </c>
      <c r="H13" s="46">
        <v>15000</v>
      </c>
      <c r="I13" s="46">
        <v>2</v>
      </c>
      <c r="J13" s="46"/>
      <c r="K1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" s="53">
        <f ca="1">IF(OR(M12=MAX(import20191[NO]),M12=""),"",LOOKUP(ROW(M13)-ROWS($M$1:$M$3),import20191[NO]))</f>
        <v>10</v>
      </c>
      <c r="N13" s="49" t="str">
        <f ca="1">IF(import20192[[#This Row],[NO]]="","",LOOKUP(import20192[[#This Row],[NO]],import20191[NO],import20191[-]))</f>
        <v>UTN</v>
      </c>
      <c r="O13" s="47" t="str">
        <f ca="1">IF(import20192[[#This Row],[NO]]="","",LOOKUP(import20192[[#This Row],[NO]],import20191[NO],import20191[SERI]))</f>
        <v>1000</v>
      </c>
      <c r="P13" s="44" t="str">
        <f ca="1">IF(import20192[[#This Row],[NO]]="","",LOOKUP(import20192[[#This Row],[NO]],import20191[NO],import20191[NAMA BARANG]))</f>
        <v>Stamp</v>
      </c>
      <c r="Q13" s="45">
        <f ca="1">IF(import20192[[#This Row],[NO]]="","",LOOKUP(import20192[[#This Row],[NO]],import20191[NO],import20191[ISI/ Jmlh/ Ctn]))</f>
        <v>288</v>
      </c>
      <c r="R13" s="46">
        <f ca="1">IF(import20192[[#This Row],[NO]]="","",LOOKUP(import20192[[#This Row],[NO]],import20191[NO],import20191[JUMLAH]))</f>
        <v>2</v>
      </c>
      <c r="S13" s="48" t="str">
        <f ca="1">IF(import20192[[#This Row],[NO]]="","",LOOKUP(import20192[[#This Row],[NO]],import20191[NO],import20191[Grosir]))</f>
        <v>15000 (10%)</v>
      </c>
      <c r="T13" s="46">
        <f ca="1">IF(import20192[[#This Row],[NO]]="","",LOOKUP(import20192[[#This Row],[NO]],import20191[NO],import20191[Eceran]))</f>
        <v>15000</v>
      </c>
    </row>
    <row r="14" spans="1:20" ht="20.100000000000001" customHeight="1">
      <c r="A14" s="50">
        <f ca="1">IF(import20191[[#This Row],[JUMLAH]]&gt;0,COUNT(A$3:$A14),"")</f>
        <v>11</v>
      </c>
      <c r="B14" s="50" t="s">
        <v>3033</v>
      </c>
      <c r="C14" s="47" t="s">
        <v>3227</v>
      </c>
      <c r="D14" s="44" t="s">
        <v>3228</v>
      </c>
      <c r="E14" s="45">
        <v>120</v>
      </c>
      <c r="F14" s="46">
        <f>IF(import20191[[#This Row],[BARU]]="",import20191[[#This Row],[JUMLAH AWAL]],import20191[[#This Row],[BARU]])</f>
        <v>5</v>
      </c>
      <c r="G14" s="48" t="s">
        <v>3507</v>
      </c>
      <c r="H14" s="46">
        <v>17500</v>
      </c>
      <c r="I14" s="46">
        <v>5</v>
      </c>
      <c r="J14" s="46"/>
      <c r="K1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" s="53">
        <f ca="1">IF(OR(M13=MAX(import20191[NO]),M13=""),"",LOOKUP(ROW(M14)-ROWS($M$1:$M$3),import20191[NO]))</f>
        <v>11</v>
      </c>
      <c r="N14" s="49" t="str">
        <f ca="1">IF(import20192[[#This Row],[NO]]="","",LOOKUP(import20192[[#This Row],[NO]],import20191[NO],import20191[-]))</f>
        <v>UTN</v>
      </c>
      <c r="O14" s="47" t="str">
        <f ca="1">IF(import20192[[#This Row],[NO]]="","",LOOKUP(import20192[[#This Row],[NO]],import20191[NO],import20191[SERI]))</f>
        <v>QJ126</v>
      </c>
      <c r="P14" s="44" t="str">
        <f ca="1">IF(import20192[[#This Row],[NO]]="","",LOOKUP(import20192[[#This Row],[NO]],import20191[NO],import20191[NAMA BARANG]))</f>
        <v>Call Bell</v>
      </c>
      <c r="Q14" s="45">
        <f ca="1">IF(import20192[[#This Row],[NO]]="","",LOOKUP(import20192[[#This Row],[NO]],import20191[NO],import20191[ISI/ Jmlh/ Ctn]))</f>
        <v>120</v>
      </c>
      <c r="R14" s="46">
        <f ca="1">IF(import20192[[#This Row],[NO]]="","",LOOKUP(import20192[[#This Row],[NO]],import20191[NO],import20191[JUMLAH]))</f>
        <v>5</v>
      </c>
      <c r="S14" s="48" t="str">
        <f ca="1">IF(import20192[[#This Row],[NO]]="","",LOOKUP(import20192[[#This Row],[NO]],import20191[NO],import20191[Grosir]))</f>
        <v>17500 (10%)</v>
      </c>
      <c r="T14" s="46">
        <f ca="1">IF(import20192[[#This Row],[NO]]="","",LOOKUP(import20192[[#This Row],[NO]],import20191[NO],import20191[Eceran]))</f>
        <v>17500</v>
      </c>
    </row>
    <row r="15" spans="1:20" ht="20.100000000000001" customHeight="1">
      <c r="A15" s="50">
        <f ca="1">IF(import20191[[#This Row],[JUMLAH]]&gt;0,COUNT(A$3:$A15),"")</f>
        <v>12</v>
      </c>
      <c r="B15" s="50" t="s">
        <v>3033</v>
      </c>
      <c r="C15" s="47" t="s">
        <v>3229</v>
      </c>
      <c r="D15" s="44" t="s">
        <v>3230</v>
      </c>
      <c r="E15" s="45">
        <v>1440</v>
      </c>
      <c r="F15" s="46">
        <f>IF(import20191[[#This Row],[BARU]]="",import20191[[#This Row],[JUMLAH AWAL]],import20191[[#This Row],[BARU]])</f>
        <v>1</v>
      </c>
      <c r="G15" s="48" t="s">
        <v>3508</v>
      </c>
      <c r="H15" s="46">
        <v>70000</v>
      </c>
      <c r="I15" s="46">
        <v>1</v>
      </c>
      <c r="J15" s="46"/>
      <c r="K1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" s="53">
        <f ca="1">IF(OR(M14=MAX(import20191[NO]),M14=""),"",LOOKUP(ROW(M15)-ROWS($M$1:$M$3),import20191[NO]))</f>
        <v>12</v>
      </c>
      <c r="N15" s="49" t="str">
        <f ca="1">IF(import20192[[#This Row],[NO]]="","",LOOKUP(import20192[[#This Row],[NO]],import20191[NO],import20191[-]))</f>
        <v>UTN</v>
      </c>
      <c r="O15" s="47" t="str">
        <f ca="1">IF(import20192[[#This Row],[NO]]="","",LOOKUP(import20192[[#This Row],[NO]],import20191[NO],import20191[SERI]))</f>
        <v>YS-C53</v>
      </c>
      <c r="P15" s="44" t="str">
        <f ca="1">IF(import20192[[#This Row],[NO]]="","",LOOKUP(import20192[[#This Row],[NO]],import20191[NO],import20191[NAMA BARANG]))</f>
        <v>A6 File</v>
      </c>
      <c r="Q15" s="45">
        <f ca="1">IF(import20192[[#This Row],[NO]]="","",LOOKUP(import20192[[#This Row],[NO]],import20191[NO],import20191[ISI/ Jmlh/ Ctn]))</f>
        <v>1440</v>
      </c>
      <c r="R15" s="46">
        <f ca="1">IF(import20192[[#This Row],[NO]]="","",LOOKUP(import20192[[#This Row],[NO]],import20191[NO],import20191[JUMLAH]))</f>
        <v>1</v>
      </c>
      <c r="S15" s="48" t="str">
        <f ca="1">IF(import20192[[#This Row],[NO]]="","",LOOKUP(import20192[[#This Row],[NO]],import20191[NO],import20191[Grosir]))</f>
        <v>70000 (10%)</v>
      </c>
      <c r="T15" s="46">
        <f ca="1">IF(import20192[[#This Row],[NO]]="","",LOOKUP(import20192[[#This Row],[NO]],import20191[NO],import20191[Eceran]))</f>
        <v>70000</v>
      </c>
    </row>
    <row r="16" spans="1:20" ht="20.100000000000001" customHeight="1">
      <c r="A16" s="50">
        <f ca="1">IF(import20191[[#This Row],[JUMLAH]]&gt;0,COUNT(A$3:$A16),"")</f>
        <v>13</v>
      </c>
      <c r="B16" s="50" t="s">
        <v>3033</v>
      </c>
      <c r="C16" s="47" t="s">
        <v>3231</v>
      </c>
      <c r="D16" s="44" t="s">
        <v>3232</v>
      </c>
      <c r="E16" s="45">
        <v>960</v>
      </c>
      <c r="F16" s="46">
        <f>IF(import20191[[#This Row],[BARU]]="",import20191[[#This Row],[JUMLAH AWAL]],import20191[[#This Row],[BARU]])</f>
        <v>1</v>
      </c>
      <c r="G16" s="48" t="s">
        <v>3509</v>
      </c>
      <c r="H16" s="46">
        <v>90000</v>
      </c>
      <c r="I16" s="46">
        <v>1</v>
      </c>
      <c r="J16" s="46"/>
      <c r="K1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" s="53">
        <f ca="1">IF(OR(M15=MAX(import20191[NO]),M15=""),"",LOOKUP(ROW(M16)-ROWS($M$1:$M$3),import20191[NO]))</f>
        <v>13</v>
      </c>
      <c r="N16" s="49" t="str">
        <f ca="1">IF(import20192[[#This Row],[NO]]="","",LOOKUP(import20192[[#This Row],[NO]],import20191[NO],import20191[-]))</f>
        <v>UTN</v>
      </c>
      <c r="O16" s="47" t="str">
        <f ca="1">IF(import20192[[#This Row],[NO]]="","",LOOKUP(import20192[[#This Row],[NO]],import20191[NO],import20191[SERI]))</f>
        <v>YS-C55</v>
      </c>
      <c r="P16" s="44" t="str">
        <f ca="1">IF(import20192[[#This Row],[NO]]="","",LOOKUP(import20192[[#This Row],[NO]],import20191[NO],import20191[NAMA BARANG]))</f>
        <v>B5 File</v>
      </c>
      <c r="Q16" s="45">
        <f ca="1">IF(import20192[[#This Row],[NO]]="","",LOOKUP(import20192[[#This Row],[NO]],import20191[NO],import20191[ISI/ Jmlh/ Ctn]))</f>
        <v>960</v>
      </c>
      <c r="R16" s="46">
        <f ca="1">IF(import20192[[#This Row],[NO]]="","",LOOKUP(import20192[[#This Row],[NO]],import20191[NO],import20191[JUMLAH]))</f>
        <v>1</v>
      </c>
      <c r="S16" s="48" t="str">
        <f ca="1">IF(import20192[[#This Row],[NO]]="","",LOOKUP(import20192[[#This Row],[NO]],import20191[NO],import20191[Grosir]))</f>
        <v>90000 (10%)</v>
      </c>
      <c r="T16" s="46">
        <f ca="1">IF(import20192[[#This Row],[NO]]="","",LOOKUP(import20192[[#This Row],[NO]],import20191[NO],import20191[Eceran]))</f>
        <v>90000</v>
      </c>
    </row>
    <row r="17" spans="1:20" ht="20.100000000000001" customHeight="1">
      <c r="A17" s="50">
        <f ca="1">IF(import20191[[#This Row],[JUMLAH]]&gt;0,COUNT(A$3:$A17),"")</f>
        <v>14</v>
      </c>
      <c r="B17" s="50" t="s">
        <v>3033</v>
      </c>
      <c r="C17" s="47" t="s">
        <v>3233</v>
      </c>
      <c r="D17" s="44" t="s">
        <v>3234</v>
      </c>
      <c r="E17" s="45">
        <v>600</v>
      </c>
      <c r="F17" s="46">
        <f>IF(import20191[[#This Row],[BARU]]="",import20191[[#This Row],[JUMLAH AWAL]],import20191[[#This Row],[BARU]])</f>
        <v>1</v>
      </c>
      <c r="G17" s="48" t="s">
        <v>3510</v>
      </c>
      <c r="H17" s="46">
        <v>135000</v>
      </c>
      <c r="I17" s="46">
        <v>1</v>
      </c>
      <c r="J17" s="46"/>
      <c r="K1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" s="53">
        <f ca="1">IF(OR(M16=MAX(import20191[NO]),M16=""),"",LOOKUP(ROW(M17)-ROWS($M$1:$M$3),import20191[NO]))</f>
        <v>14</v>
      </c>
      <c r="N17" s="49" t="str">
        <f ca="1">IF(import20192[[#This Row],[NO]]="","",LOOKUP(import20192[[#This Row],[NO]],import20191[NO],import20191[-]))</f>
        <v>UTN</v>
      </c>
      <c r="O17" s="47" t="str">
        <f ca="1">IF(import20192[[#This Row],[NO]]="","",LOOKUP(import20192[[#This Row],[NO]],import20191[NO],import20191[SERI]))</f>
        <v>YS-C57</v>
      </c>
      <c r="P17" s="44" t="str">
        <f ca="1">IF(import20192[[#This Row],[NO]]="","",LOOKUP(import20192[[#This Row],[NO]],import20191[NO],import20191[NAMA BARANG]))</f>
        <v>B4 File</v>
      </c>
      <c r="Q17" s="45">
        <f ca="1">IF(import20192[[#This Row],[NO]]="","",LOOKUP(import20192[[#This Row],[NO]],import20191[NO],import20191[ISI/ Jmlh/ Ctn]))</f>
        <v>600</v>
      </c>
      <c r="R17" s="46">
        <f ca="1">IF(import20192[[#This Row],[NO]]="","",LOOKUP(import20192[[#This Row],[NO]],import20191[NO],import20191[JUMLAH]))</f>
        <v>1</v>
      </c>
      <c r="S17" s="48" t="str">
        <f ca="1">IF(import20192[[#This Row],[NO]]="","",LOOKUP(import20192[[#This Row],[NO]],import20191[NO],import20191[Grosir]))</f>
        <v>135000 (10%)</v>
      </c>
      <c r="T17" s="46">
        <f ca="1">IF(import20192[[#This Row],[NO]]="","",LOOKUP(import20192[[#This Row],[NO]],import20191[NO],import20191[Eceran]))</f>
        <v>135000</v>
      </c>
    </row>
    <row r="18" spans="1:20" ht="20.100000000000001" customHeight="1">
      <c r="A18" s="50">
        <f ca="1">IF(import20191[[#This Row],[JUMLAH]]&gt;0,COUNT(A$3:$A18),"")</f>
        <v>15</v>
      </c>
      <c r="B18" s="50" t="s">
        <v>3033</v>
      </c>
      <c r="C18" s="47" t="s">
        <v>3235</v>
      </c>
      <c r="D18" s="44" t="s">
        <v>3236</v>
      </c>
      <c r="E18" s="45">
        <v>720</v>
      </c>
      <c r="F18" s="46">
        <f>IF(import20191[[#This Row],[BARU]]="",import20191[[#This Row],[JUMLAH AWAL]],import20191[[#This Row],[BARU]])</f>
        <v>2</v>
      </c>
      <c r="G18" s="48" t="s">
        <v>3511</v>
      </c>
      <c r="H18" s="46">
        <v>85000</v>
      </c>
      <c r="I18" s="46">
        <v>2</v>
      </c>
      <c r="J18" s="46"/>
      <c r="K1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" s="53">
        <f ca="1">IF(OR(M17=MAX(import20191[NO]),M17=""),"",LOOKUP(ROW(M18)-ROWS($M$1:$M$3),import20191[NO]))</f>
        <v>15</v>
      </c>
      <c r="N18" s="49" t="str">
        <f ca="1">IF(import20192[[#This Row],[NO]]="","",LOOKUP(import20192[[#This Row],[NO]],import20191[NO],import20191[-]))</f>
        <v>UTN</v>
      </c>
      <c r="O18" s="47" t="str">
        <f ca="1">IF(import20192[[#This Row],[NO]]="","",LOOKUP(import20192[[#This Row],[NO]],import20191[NO],import20191[SERI]))</f>
        <v>6606</v>
      </c>
      <c r="P18" s="44" t="str">
        <f ca="1">IF(import20192[[#This Row],[NO]]="","",LOOKUP(import20192[[#This Row],[NO]],import20191[NO],import20191[NAMA BARANG]))</f>
        <v>Ruler</v>
      </c>
      <c r="Q18" s="45">
        <f ca="1">IF(import20192[[#This Row],[NO]]="","",LOOKUP(import20192[[#This Row],[NO]],import20191[NO],import20191[ISI/ Jmlh/ Ctn]))</f>
        <v>720</v>
      </c>
      <c r="R18" s="46">
        <f ca="1">IF(import20192[[#This Row],[NO]]="","",LOOKUP(import20192[[#This Row],[NO]],import20191[NO],import20191[JUMLAH]))</f>
        <v>2</v>
      </c>
      <c r="S18" s="48" t="str">
        <f ca="1">IF(import20192[[#This Row],[NO]]="","",LOOKUP(import20192[[#This Row],[NO]],import20191[NO],import20191[Grosir]))</f>
        <v>85000 (10%)</v>
      </c>
      <c r="T18" s="46">
        <f ca="1">IF(import20192[[#This Row],[NO]]="","",LOOKUP(import20192[[#This Row],[NO]],import20191[NO],import20191[Eceran]))</f>
        <v>85000</v>
      </c>
    </row>
    <row r="19" spans="1:20" ht="20.100000000000001" customHeight="1">
      <c r="A19" s="50">
        <f ca="1">IF(import20191[[#This Row],[JUMLAH]]&gt;0,COUNT(A$3:$A19),"")</f>
        <v>16</v>
      </c>
      <c r="B19" s="50" t="s">
        <v>3033</v>
      </c>
      <c r="C19" s="47" t="s">
        <v>3237</v>
      </c>
      <c r="D19" s="44" t="s">
        <v>3236</v>
      </c>
      <c r="E19" s="45">
        <v>960</v>
      </c>
      <c r="F19" s="46">
        <f>IF(import20191[[#This Row],[BARU]]="",import20191[[#This Row],[JUMLAH AWAL]],import20191[[#This Row],[BARU]])</f>
        <v>2</v>
      </c>
      <c r="G19" s="48" t="s">
        <v>3512</v>
      </c>
      <c r="H19" s="46">
        <v>65000</v>
      </c>
      <c r="I19" s="46">
        <v>2</v>
      </c>
      <c r="J19" s="46"/>
      <c r="K1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" s="53">
        <f ca="1">IF(OR(M18=MAX(import20191[NO]),M18=""),"",LOOKUP(ROW(M19)-ROWS($M$1:$M$3),import20191[NO]))</f>
        <v>16</v>
      </c>
      <c r="N19" s="49" t="str">
        <f ca="1">IF(import20192[[#This Row],[NO]]="","",LOOKUP(import20192[[#This Row],[NO]],import20191[NO],import20191[-]))</f>
        <v>UTN</v>
      </c>
      <c r="O19" s="47" t="str">
        <f ca="1">IF(import20192[[#This Row],[NO]]="","",LOOKUP(import20192[[#This Row],[NO]],import20191[NO],import20191[SERI]))</f>
        <v>6605</v>
      </c>
      <c r="P19" s="44" t="str">
        <f ca="1">IF(import20192[[#This Row],[NO]]="","",LOOKUP(import20192[[#This Row],[NO]],import20191[NO],import20191[NAMA BARANG]))</f>
        <v>Ruler</v>
      </c>
      <c r="Q19" s="45">
        <f ca="1">IF(import20192[[#This Row],[NO]]="","",LOOKUP(import20192[[#This Row],[NO]],import20191[NO],import20191[ISI/ Jmlh/ Ctn]))</f>
        <v>960</v>
      </c>
      <c r="R19" s="46">
        <f ca="1">IF(import20192[[#This Row],[NO]]="","",LOOKUP(import20192[[#This Row],[NO]],import20191[NO],import20191[JUMLAH]))</f>
        <v>2</v>
      </c>
      <c r="S19" s="48" t="str">
        <f ca="1">IF(import20192[[#This Row],[NO]]="","",LOOKUP(import20192[[#This Row],[NO]],import20191[NO],import20191[Grosir]))</f>
        <v>65000 (10%)</v>
      </c>
      <c r="T19" s="46">
        <f ca="1">IF(import20192[[#This Row],[NO]]="","",LOOKUP(import20192[[#This Row],[NO]],import20191[NO],import20191[Eceran]))</f>
        <v>65000</v>
      </c>
    </row>
    <row r="20" spans="1:20" ht="20.100000000000001" customHeight="1">
      <c r="A20" s="50">
        <f ca="1">IF(import20191[[#This Row],[JUMLAH]]&gt;0,COUNT(A$3:$A20),"")</f>
        <v>17</v>
      </c>
      <c r="B20" s="50" t="s">
        <v>3033</v>
      </c>
      <c r="C20" s="47" t="s">
        <v>3238</v>
      </c>
      <c r="D20" s="44" t="s">
        <v>3236</v>
      </c>
      <c r="E20" s="45">
        <v>1440</v>
      </c>
      <c r="F20" s="46">
        <f>IF(import20191[[#This Row],[BARU]]="",import20191[[#This Row],[JUMLAH AWAL]],import20191[[#This Row],[BARU]])</f>
        <v>2</v>
      </c>
      <c r="G20" s="48" t="s">
        <v>3513</v>
      </c>
      <c r="H20" s="46">
        <v>30000</v>
      </c>
      <c r="I20" s="46">
        <v>2</v>
      </c>
      <c r="J20" s="46"/>
      <c r="K2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0" s="53">
        <f ca="1">IF(OR(M19=MAX(import20191[NO]),M19=""),"",LOOKUP(ROW(M20)-ROWS($M$1:$M$3),import20191[NO]))</f>
        <v>17</v>
      </c>
      <c r="N20" s="49" t="str">
        <f ca="1">IF(import20192[[#This Row],[NO]]="","",LOOKUP(import20192[[#This Row],[NO]],import20191[NO],import20191[-]))</f>
        <v>UTN</v>
      </c>
      <c r="O20" s="47" t="str">
        <f ca="1">IF(import20192[[#This Row],[NO]]="","",LOOKUP(import20192[[#This Row],[NO]],import20191[NO],import20191[SERI]))</f>
        <v>8020</v>
      </c>
      <c r="P20" s="44" t="str">
        <f ca="1">IF(import20192[[#This Row],[NO]]="","",LOOKUP(import20192[[#This Row],[NO]],import20191[NO],import20191[NAMA BARANG]))</f>
        <v>Ruler</v>
      </c>
      <c r="Q20" s="45">
        <f ca="1">IF(import20192[[#This Row],[NO]]="","",LOOKUP(import20192[[#This Row],[NO]],import20191[NO],import20191[ISI/ Jmlh/ Ctn]))</f>
        <v>1440</v>
      </c>
      <c r="R20" s="46">
        <f ca="1">IF(import20192[[#This Row],[NO]]="","",LOOKUP(import20192[[#This Row],[NO]],import20191[NO],import20191[JUMLAH]))</f>
        <v>2</v>
      </c>
      <c r="S20" s="48" t="str">
        <f ca="1">IF(import20192[[#This Row],[NO]]="","",LOOKUP(import20192[[#This Row],[NO]],import20191[NO],import20191[Grosir]))</f>
        <v>30000 (10%)</v>
      </c>
      <c r="T20" s="46">
        <f ca="1">IF(import20192[[#This Row],[NO]]="","",LOOKUP(import20192[[#This Row],[NO]],import20191[NO],import20191[Eceran]))</f>
        <v>30000</v>
      </c>
    </row>
    <row r="21" spans="1:20" ht="20.100000000000001" customHeight="1">
      <c r="A21" s="50">
        <f ca="1">IF(import20191[[#This Row],[JUMLAH]]&gt;0,COUNT(A$3:$A21),"")</f>
        <v>18</v>
      </c>
      <c r="B21" s="50" t="s">
        <v>3033</v>
      </c>
      <c r="C21" s="47" t="s">
        <v>3239</v>
      </c>
      <c r="D21" s="44" t="s">
        <v>3236</v>
      </c>
      <c r="E21" s="45">
        <v>864</v>
      </c>
      <c r="F21" s="46">
        <f>IF(import20191[[#This Row],[BARU]]="",import20191[[#This Row],[JUMLAH AWAL]],import20191[[#This Row],[BARU]])</f>
        <v>2</v>
      </c>
      <c r="G21" s="48" t="s">
        <v>3514</v>
      </c>
      <c r="H21" s="46">
        <v>32500</v>
      </c>
      <c r="I21" s="46">
        <v>2</v>
      </c>
      <c r="J21" s="46"/>
      <c r="K2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1" s="53">
        <f ca="1">IF(OR(M20=MAX(import20191[NO]),M20=""),"",LOOKUP(ROW(M21)-ROWS($M$1:$M$3),import20191[NO]))</f>
        <v>18</v>
      </c>
      <c r="N21" s="49" t="str">
        <f ca="1">IF(import20192[[#This Row],[NO]]="","",LOOKUP(import20192[[#This Row],[NO]],import20191[NO],import20191[-]))</f>
        <v>UTN</v>
      </c>
      <c r="O21" s="47" t="str">
        <f ca="1">IF(import20192[[#This Row],[NO]]="","",LOOKUP(import20192[[#This Row],[NO]],import20191[NO],import20191[SERI]))</f>
        <v>XNB-0031</v>
      </c>
      <c r="P21" s="44" t="str">
        <f ca="1">IF(import20192[[#This Row],[NO]]="","",LOOKUP(import20192[[#This Row],[NO]],import20191[NO],import20191[NAMA BARANG]))</f>
        <v>Ruler</v>
      </c>
      <c r="Q21" s="45">
        <f ca="1">IF(import20192[[#This Row],[NO]]="","",LOOKUP(import20192[[#This Row],[NO]],import20191[NO],import20191[ISI/ Jmlh/ Ctn]))</f>
        <v>864</v>
      </c>
      <c r="R21" s="46">
        <f ca="1">IF(import20192[[#This Row],[NO]]="","",LOOKUP(import20192[[#This Row],[NO]],import20191[NO],import20191[JUMLAH]))</f>
        <v>2</v>
      </c>
      <c r="S21" s="48" t="str">
        <f ca="1">IF(import20192[[#This Row],[NO]]="","",LOOKUP(import20192[[#This Row],[NO]],import20191[NO],import20191[Grosir]))</f>
        <v>32500 (10%)</v>
      </c>
      <c r="T21" s="46">
        <f ca="1">IF(import20192[[#This Row],[NO]]="","",LOOKUP(import20192[[#This Row],[NO]],import20191[NO],import20191[Eceran]))</f>
        <v>32500</v>
      </c>
    </row>
    <row r="22" spans="1:20" ht="20.100000000000001" customHeight="1">
      <c r="A22" s="50">
        <f ca="1">IF(import20191[[#This Row],[JUMLAH]]&gt;0,COUNT(A$3:$A22),"")</f>
        <v>19</v>
      </c>
      <c r="B22" s="50" t="s">
        <v>3033</v>
      </c>
      <c r="C22" s="47" t="s">
        <v>3240</v>
      </c>
      <c r="D22" s="44" t="s">
        <v>3236</v>
      </c>
      <c r="E22" s="45">
        <v>720</v>
      </c>
      <c r="F22" s="46">
        <f>IF(import20191[[#This Row],[BARU]]="",import20191[[#This Row],[JUMLAH AWAL]],import20191[[#This Row],[BARU]])</f>
        <v>1</v>
      </c>
      <c r="G22" s="48" t="s">
        <v>3515</v>
      </c>
      <c r="H22" s="46">
        <v>50000</v>
      </c>
      <c r="I22" s="46">
        <v>1</v>
      </c>
      <c r="J22" s="46"/>
      <c r="K2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2" s="53">
        <f ca="1">IF(OR(M21=MAX(import20191[NO]),M21=""),"",LOOKUP(ROW(M22)-ROWS($M$1:$M$3),import20191[NO]))</f>
        <v>19</v>
      </c>
      <c r="N22" s="49" t="str">
        <f ca="1">IF(import20192[[#This Row],[NO]]="","",LOOKUP(import20192[[#This Row],[NO]],import20191[NO],import20191[-]))</f>
        <v>UTN</v>
      </c>
      <c r="O22" s="47" t="str">
        <f ca="1">IF(import20192[[#This Row],[NO]]="","",LOOKUP(import20192[[#This Row],[NO]],import20191[NO],import20191[SERI]))</f>
        <v>984</v>
      </c>
      <c r="P22" s="44" t="str">
        <f ca="1">IF(import20192[[#This Row],[NO]]="","",LOOKUP(import20192[[#This Row],[NO]],import20191[NO],import20191[NAMA BARANG]))</f>
        <v>Ruler</v>
      </c>
      <c r="Q22" s="45">
        <f ca="1">IF(import20192[[#This Row],[NO]]="","",LOOKUP(import20192[[#This Row],[NO]],import20191[NO],import20191[ISI/ Jmlh/ Ctn]))</f>
        <v>720</v>
      </c>
      <c r="R22" s="46">
        <f ca="1">IF(import20192[[#This Row],[NO]]="","",LOOKUP(import20192[[#This Row],[NO]],import20191[NO],import20191[JUMLAH]))</f>
        <v>1</v>
      </c>
      <c r="S22" s="48" t="str">
        <f ca="1">IF(import20192[[#This Row],[NO]]="","",LOOKUP(import20192[[#This Row],[NO]],import20191[NO],import20191[Grosir]))</f>
        <v>50000 (10%)</v>
      </c>
      <c r="T22" s="46">
        <f ca="1">IF(import20192[[#This Row],[NO]]="","",LOOKUP(import20192[[#This Row],[NO]],import20191[NO],import20191[Eceran]))</f>
        <v>50000</v>
      </c>
    </row>
    <row r="23" spans="1:20" ht="20.100000000000001" customHeight="1">
      <c r="A23" s="50">
        <f ca="1">IF(import20191[[#This Row],[JUMLAH]]&gt;0,COUNT(A$3:$A23),"")</f>
        <v>20</v>
      </c>
      <c r="B23" s="50" t="s">
        <v>3033</v>
      </c>
      <c r="C23" s="47" t="s">
        <v>3241</v>
      </c>
      <c r="D23" s="44" t="s">
        <v>3236</v>
      </c>
      <c r="E23" s="45">
        <v>720</v>
      </c>
      <c r="F23" s="46">
        <f>IF(import20191[[#This Row],[BARU]]="",import20191[[#This Row],[JUMLAH AWAL]],import20191[[#This Row],[BARU]])</f>
        <v>3</v>
      </c>
      <c r="G23" s="48" t="s">
        <v>3515</v>
      </c>
      <c r="H23" s="46">
        <v>50000</v>
      </c>
      <c r="I23" s="46">
        <v>3</v>
      </c>
      <c r="J23" s="46"/>
      <c r="K2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3" s="53">
        <f ca="1">IF(OR(M22=MAX(import20191[NO]),M22=""),"",LOOKUP(ROW(M23)-ROWS($M$1:$M$3),import20191[NO]))</f>
        <v>20</v>
      </c>
      <c r="N23" s="49" t="str">
        <f ca="1">IF(import20192[[#This Row],[NO]]="","",LOOKUP(import20192[[#This Row],[NO]],import20191[NO],import20191[-]))</f>
        <v>UTN</v>
      </c>
      <c r="O23" s="47" t="str">
        <f ca="1">IF(import20192[[#This Row],[NO]]="","",LOOKUP(import20192[[#This Row],[NO]],import20191[NO],import20191[SERI]))</f>
        <v>4311</v>
      </c>
      <c r="P23" s="44" t="str">
        <f ca="1">IF(import20192[[#This Row],[NO]]="","",LOOKUP(import20192[[#This Row],[NO]],import20191[NO],import20191[NAMA BARANG]))</f>
        <v>Ruler</v>
      </c>
      <c r="Q23" s="45">
        <f ca="1">IF(import20192[[#This Row],[NO]]="","",LOOKUP(import20192[[#This Row],[NO]],import20191[NO],import20191[ISI/ Jmlh/ Ctn]))</f>
        <v>720</v>
      </c>
      <c r="R23" s="46">
        <f ca="1">IF(import20192[[#This Row],[NO]]="","",LOOKUP(import20192[[#This Row],[NO]],import20191[NO],import20191[JUMLAH]))</f>
        <v>3</v>
      </c>
      <c r="S23" s="48" t="str">
        <f ca="1">IF(import20192[[#This Row],[NO]]="","",LOOKUP(import20192[[#This Row],[NO]],import20191[NO],import20191[Grosir]))</f>
        <v>50000 (10%)</v>
      </c>
      <c r="T23" s="46">
        <f ca="1">IF(import20192[[#This Row],[NO]]="","",LOOKUP(import20192[[#This Row],[NO]],import20191[NO],import20191[Eceran]))</f>
        <v>50000</v>
      </c>
    </row>
    <row r="24" spans="1:20" ht="20.100000000000001" customHeight="1">
      <c r="A24" s="50">
        <f ca="1">IF(import20191[[#This Row],[JUMLAH]]&gt;0,COUNT(A$3:$A24),"")</f>
        <v>21</v>
      </c>
      <c r="B24" s="50" t="s">
        <v>3033</v>
      </c>
      <c r="C24" s="47" t="s">
        <v>3242</v>
      </c>
      <c r="D24" s="44" t="s">
        <v>3236</v>
      </c>
      <c r="E24" s="45">
        <v>720</v>
      </c>
      <c r="F24" s="46">
        <f>IF(import20191[[#This Row],[BARU]]="",import20191[[#This Row],[JUMLAH AWAL]],import20191[[#This Row],[BARU]])</f>
        <v>1</v>
      </c>
      <c r="G24" s="48" t="s">
        <v>3515</v>
      </c>
      <c r="H24" s="46">
        <v>50000</v>
      </c>
      <c r="I24" s="46">
        <v>1</v>
      </c>
      <c r="J24" s="46"/>
      <c r="K2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4" s="53">
        <f ca="1">IF(OR(M23=MAX(import20191[NO]),M23=""),"",LOOKUP(ROW(M24)-ROWS($M$1:$M$3),import20191[NO]))</f>
        <v>21</v>
      </c>
      <c r="N24" s="49" t="str">
        <f ca="1">IF(import20192[[#This Row],[NO]]="","",LOOKUP(import20192[[#This Row],[NO]],import20191[NO],import20191[-]))</f>
        <v>UTN</v>
      </c>
      <c r="O24" s="47" t="str">
        <f ca="1">IF(import20192[[#This Row],[NO]]="","",LOOKUP(import20192[[#This Row],[NO]],import20191[NO],import20191[SERI]))</f>
        <v>4317</v>
      </c>
      <c r="P24" s="44" t="str">
        <f ca="1">IF(import20192[[#This Row],[NO]]="","",LOOKUP(import20192[[#This Row],[NO]],import20191[NO],import20191[NAMA BARANG]))</f>
        <v>Ruler</v>
      </c>
      <c r="Q24" s="45">
        <f ca="1">IF(import20192[[#This Row],[NO]]="","",LOOKUP(import20192[[#This Row],[NO]],import20191[NO],import20191[ISI/ Jmlh/ Ctn]))</f>
        <v>720</v>
      </c>
      <c r="R24" s="46">
        <f ca="1">IF(import20192[[#This Row],[NO]]="","",LOOKUP(import20192[[#This Row],[NO]],import20191[NO],import20191[JUMLAH]))</f>
        <v>1</v>
      </c>
      <c r="S24" s="48" t="str">
        <f ca="1">IF(import20192[[#This Row],[NO]]="","",LOOKUP(import20192[[#This Row],[NO]],import20191[NO],import20191[Grosir]))</f>
        <v>50000 (10%)</v>
      </c>
      <c r="T24" s="46">
        <f ca="1">IF(import20192[[#This Row],[NO]]="","",LOOKUP(import20192[[#This Row],[NO]],import20191[NO],import20191[Eceran]))</f>
        <v>50000</v>
      </c>
    </row>
    <row r="25" spans="1:20" ht="20.100000000000001" customHeight="1">
      <c r="A25" s="50">
        <f ca="1">IF(import20191[[#This Row],[JUMLAH]]&gt;0,COUNT(A$3:$A25),"")</f>
        <v>22</v>
      </c>
      <c r="B25" s="50" t="s">
        <v>3033</v>
      </c>
      <c r="C25" s="47" t="s">
        <v>3243</v>
      </c>
      <c r="D25" s="44" t="s">
        <v>3236</v>
      </c>
      <c r="E25" s="45">
        <v>2880</v>
      </c>
      <c r="F25" s="46">
        <f>IF(import20191[[#This Row],[BARU]]="",import20191[[#This Row],[JUMLAH AWAL]],import20191[[#This Row],[BARU]])</f>
        <v>8</v>
      </c>
      <c r="G25" s="48" t="s">
        <v>3516</v>
      </c>
      <c r="H25" s="46">
        <v>12500</v>
      </c>
      <c r="I25" s="46">
        <v>8</v>
      </c>
      <c r="J25" s="46"/>
      <c r="K2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5" s="53">
        <f ca="1">IF(OR(M24=MAX(import20191[NO]),M24=""),"",LOOKUP(ROW(M25)-ROWS($M$1:$M$3),import20191[NO]))</f>
        <v>22</v>
      </c>
      <c r="N25" s="49" t="str">
        <f ca="1">IF(import20192[[#This Row],[NO]]="","",LOOKUP(import20192[[#This Row],[NO]],import20191[NO],import20191[-]))</f>
        <v>UTN</v>
      </c>
      <c r="O25" s="47" t="str">
        <f ca="1">IF(import20192[[#This Row],[NO]]="","",LOOKUP(import20192[[#This Row],[NO]],import20191[NO],import20191[SERI]))</f>
        <v>1516</v>
      </c>
      <c r="P25" s="44" t="str">
        <f ca="1">IF(import20192[[#This Row],[NO]]="","",LOOKUP(import20192[[#This Row],[NO]],import20191[NO],import20191[NAMA BARANG]))</f>
        <v>Ruler</v>
      </c>
      <c r="Q25" s="45">
        <f ca="1">IF(import20192[[#This Row],[NO]]="","",LOOKUP(import20192[[#This Row],[NO]],import20191[NO],import20191[ISI/ Jmlh/ Ctn]))</f>
        <v>2880</v>
      </c>
      <c r="R25" s="46">
        <f ca="1">IF(import20192[[#This Row],[NO]]="","",LOOKUP(import20192[[#This Row],[NO]],import20191[NO],import20191[JUMLAH]))</f>
        <v>8</v>
      </c>
      <c r="S25" s="48" t="str">
        <f ca="1">IF(import20192[[#This Row],[NO]]="","",LOOKUP(import20192[[#This Row],[NO]],import20191[NO],import20191[Grosir]))</f>
        <v>12500 (10%)</v>
      </c>
      <c r="T25" s="46">
        <f ca="1">IF(import20192[[#This Row],[NO]]="","",LOOKUP(import20192[[#This Row],[NO]],import20191[NO],import20191[Eceran]))</f>
        <v>12500</v>
      </c>
    </row>
    <row r="26" spans="1:20" ht="20.100000000000001" customHeight="1">
      <c r="A26" s="50">
        <f ca="1">IF(import20191[[#This Row],[JUMLAH]]&gt;0,COUNT(A$3:$A26),"")</f>
        <v>23</v>
      </c>
      <c r="B26" s="50" t="s">
        <v>3033</v>
      </c>
      <c r="C26" s="47" t="s">
        <v>3244</v>
      </c>
      <c r="D26" s="44" t="s">
        <v>3245</v>
      </c>
      <c r="E26" s="45">
        <v>6000</v>
      </c>
      <c r="F26" s="46">
        <f>IF(import20191[[#This Row],[BARU]]="",import20191[[#This Row],[JUMLAH AWAL]],import20191[[#This Row],[BARU]])</f>
        <v>4</v>
      </c>
      <c r="G26" s="48" t="s">
        <v>3517</v>
      </c>
      <c r="H26" s="46">
        <v>12500</v>
      </c>
      <c r="I26" s="46">
        <v>4</v>
      </c>
      <c r="J26" s="46"/>
      <c r="K2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6" s="53">
        <f ca="1">IF(OR(M25=MAX(import20191[NO]),M25=""),"",LOOKUP(ROW(M26)-ROWS($M$1:$M$3),import20191[NO]))</f>
        <v>23</v>
      </c>
      <c r="N26" s="49" t="str">
        <f ca="1">IF(import20192[[#This Row],[NO]]="","",LOOKUP(import20192[[#This Row],[NO]],import20191[NO],import20191[-]))</f>
        <v>UTN</v>
      </c>
      <c r="O26" s="47" t="str">
        <f ca="1">IF(import20192[[#This Row],[NO]]="","",LOOKUP(import20192[[#This Row],[NO]],import20191[NO],import20191[SERI]))</f>
        <v>HC-12</v>
      </c>
      <c r="P26" s="44" t="str">
        <f ca="1">IF(import20192[[#This Row],[NO]]="","",LOOKUP(import20192[[#This Row],[NO]],import20191[NO],import20191[NAMA BARANG]))</f>
        <v>Pull Ribbon</v>
      </c>
      <c r="Q26" s="45">
        <f ca="1">IF(import20192[[#This Row],[NO]]="","",LOOKUP(import20192[[#This Row],[NO]],import20191[NO],import20191[ISI/ Jmlh/ Ctn]))</f>
        <v>6000</v>
      </c>
      <c r="R26" s="46">
        <f ca="1">IF(import20192[[#This Row],[NO]]="","",LOOKUP(import20192[[#This Row],[NO]],import20191[NO],import20191[JUMLAH]))</f>
        <v>4</v>
      </c>
      <c r="S26" s="48" t="str">
        <f ca="1">IF(import20192[[#This Row],[NO]]="","",LOOKUP(import20192[[#This Row],[NO]],import20191[NO],import20191[Grosir]))</f>
        <v>1250 (10%)</v>
      </c>
      <c r="T26" s="46">
        <f ca="1">IF(import20192[[#This Row],[NO]]="","",LOOKUP(import20192[[#This Row],[NO]],import20191[NO],import20191[Eceran]))</f>
        <v>12500</v>
      </c>
    </row>
    <row r="27" spans="1:20" ht="20.100000000000001" customHeight="1">
      <c r="A27" s="50">
        <f ca="1">IF(import20191[[#This Row],[JUMLAH]]&gt;0,COUNT(A$3:$A27),"")</f>
        <v>24</v>
      </c>
      <c r="B27" s="50" t="s">
        <v>3033</v>
      </c>
      <c r="C27" s="47" t="s">
        <v>3246</v>
      </c>
      <c r="D27" s="44" t="s">
        <v>3245</v>
      </c>
      <c r="E27" s="45">
        <v>3000</v>
      </c>
      <c r="F27" s="46">
        <f>IF(import20191[[#This Row],[BARU]]="",import20191[[#This Row],[JUMLAH AWAL]],import20191[[#This Row],[BARU]])</f>
        <v>9</v>
      </c>
      <c r="G27" s="48" t="s">
        <v>3518</v>
      </c>
      <c r="H27" s="46">
        <v>2250</v>
      </c>
      <c r="I27" s="46">
        <v>9</v>
      </c>
      <c r="J27" s="46"/>
      <c r="K2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7" s="53">
        <f ca="1">IF(OR(M26=MAX(import20191[NO]),M26=""),"",LOOKUP(ROW(M27)-ROWS($M$1:$M$3),import20191[NO]))</f>
        <v>24</v>
      </c>
      <c r="N27" s="49" t="str">
        <f ca="1">IF(import20192[[#This Row],[NO]]="","",LOOKUP(import20192[[#This Row],[NO]],import20191[NO],import20191[-]))</f>
        <v>UTN</v>
      </c>
      <c r="O27" s="47" t="str">
        <f ca="1">IF(import20192[[#This Row],[NO]]="","",LOOKUP(import20192[[#This Row],[NO]],import20191[NO],import20191[SERI]))</f>
        <v>HC-18</v>
      </c>
      <c r="P27" s="44" t="str">
        <f ca="1">IF(import20192[[#This Row],[NO]]="","",LOOKUP(import20192[[#This Row],[NO]],import20191[NO],import20191[NAMA BARANG]))</f>
        <v>Pull Ribbon</v>
      </c>
      <c r="Q27" s="45">
        <f ca="1">IF(import20192[[#This Row],[NO]]="","",LOOKUP(import20192[[#This Row],[NO]],import20191[NO],import20191[ISI/ Jmlh/ Ctn]))</f>
        <v>3000</v>
      </c>
      <c r="R27" s="46">
        <f ca="1">IF(import20192[[#This Row],[NO]]="","",LOOKUP(import20192[[#This Row],[NO]],import20191[NO],import20191[JUMLAH]))</f>
        <v>9</v>
      </c>
      <c r="S27" s="48" t="str">
        <f ca="1">IF(import20192[[#This Row],[NO]]="","",LOOKUP(import20192[[#This Row],[NO]],import20191[NO],import20191[Grosir]))</f>
        <v>2250 (10%)</v>
      </c>
      <c r="T27" s="46">
        <f ca="1">IF(import20192[[#This Row],[NO]]="","",LOOKUP(import20192[[#This Row],[NO]],import20191[NO],import20191[Eceran]))</f>
        <v>2250</v>
      </c>
    </row>
    <row r="28" spans="1:20" ht="20.100000000000001" customHeight="1">
      <c r="A28" s="50">
        <f ca="1">IF(import20191[[#This Row],[JUMLAH]]&gt;0,COUNT(A$3:$A28),"")</f>
        <v>25</v>
      </c>
      <c r="B28" s="50" t="s">
        <v>3033</v>
      </c>
      <c r="C28" s="47" t="s">
        <v>3247</v>
      </c>
      <c r="D28" s="44" t="s">
        <v>3245</v>
      </c>
      <c r="E28" s="45">
        <v>1500</v>
      </c>
      <c r="F28" s="46">
        <f>IF(import20191[[#This Row],[BARU]]="",import20191[[#This Row],[JUMLAH AWAL]],import20191[[#This Row],[BARU]])</f>
        <v>5</v>
      </c>
      <c r="G28" s="48" t="s">
        <v>3519</v>
      </c>
      <c r="H28" s="46">
        <v>4500</v>
      </c>
      <c r="I28" s="46">
        <v>5</v>
      </c>
      <c r="J28" s="46"/>
      <c r="K2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8" s="53">
        <f ca="1">IF(OR(M27=MAX(import20191[NO]),M27=""),"",LOOKUP(ROW(M28)-ROWS($M$1:$M$3),import20191[NO]))</f>
        <v>25</v>
      </c>
      <c r="N28" s="49" t="str">
        <f ca="1">IF(import20192[[#This Row],[NO]]="","",LOOKUP(import20192[[#This Row],[NO]],import20191[NO],import20191[-]))</f>
        <v>UTN</v>
      </c>
      <c r="O28" s="47" t="str">
        <f ca="1">IF(import20192[[#This Row],[NO]]="","",LOOKUP(import20192[[#This Row],[NO]],import20191[NO],import20191[SERI]))</f>
        <v>HC-30</v>
      </c>
      <c r="P28" s="44" t="str">
        <f ca="1">IF(import20192[[#This Row],[NO]]="","",LOOKUP(import20192[[#This Row],[NO]],import20191[NO],import20191[NAMA BARANG]))</f>
        <v>Pull Ribbon</v>
      </c>
      <c r="Q28" s="45">
        <f ca="1">IF(import20192[[#This Row],[NO]]="","",LOOKUP(import20192[[#This Row],[NO]],import20191[NO],import20191[ISI/ Jmlh/ Ctn]))</f>
        <v>1500</v>
      </c>
      <c r="R28" s="46">
        <f ca="1">IF(import20192[[#This Row],[NO]]="","",LOOKUP(import20192[[#This Row],[NO]],import20191[NO],import20191[JUMLAH]))</f>
        <v>5</v>
      </c>
      <c r="S28" s="48" t="str">
        <f ca="1">IF(import20192[[#This Row],[NO]]="","",LOOKUP(import20192[[#This Row],[NO]],import20191[NO],import20191[Grosir]))</f>
        <v>4500 (10%)</v>
      </c>
      <c r="T28" s="46">
        <f ca="1">IF(import20192[[#This Row],[NO]]="","",LOOKUP(import20192[[#This Row],[NO]],import20191[NO],import20191[Eceran]))</f>
        <v>4500</v>
      </c>
    </row>
    <row r="29" spans="1:20" ht="20.100000000000001" customHeight="1">
      <c r="A29" s="50">
        <f ca="1">IF(import20191[[#This Row],[JUMLAH]]&gt;0,COUNT(A$3:$A29),"")</f>
        <v>26</v>
      </c>
      <c r="B29" s="50" t="s">
        <v>3033</v>
      </c>
      <c r="C29" s="47" t="s">
        <v>3248</v>
      </c>
      <c r="D29" s="44" t="s">
        <v>3245</v>
      </c>
      <c r="E29" s="45">
        <v>1500</v>
      </c>
      <c r="F29" s="46">
        <f>IF(import20191[[#This Row],[BARU]]="",import20191[[#This Row],[JUMLAH AWAL]],import20191[[#This Row],[BARU]])</f>
        <v>2</v>
      </c>
      <c r="G29" s="48" t="s">
        <v>3520</v>
      </c>
      <c r="H29" s="46">
        <v>5000</v>
      </c>
      <c r="I29" s="46">
        <v>2</v>
      </c>
      <c r="J29" s="46"/>
      <c r="K2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9" s="53">
        <f ca="1">IF(OR(M28=MAX(import20191[NO]),M28=""),"",LOOKUP(ROW(M29)-ROWS($M$1:$M$3),import20191[NO]))</f>
        <v>26</v>
      </c>
      <c r="N29" s="49" t="str">
        <f ca="1">IF(import20192[[#This Row],[NO]]="","",LOOKUP(import20192[[#This Row],[NO]],import20191[NO],import20191[-]))</f>
        <v>UTN</v>
      </c>
      <c r="O29" s="47" t="str">
        <f ca="1">IF(import20192[[#This Row],[NO]]="","",LOOKUP(import20192[[#This Row],[NO]],import20191[NO],import20191[SERI]))</f>
        <v>LS-30-1</v>
      </c>
      <c r="P29" s="44" t="str">
        <f ca="1">IF(import20192[[#This Row],[NO]]="","",LOOKUP(import20192[[#This Row],[NO]],import20191[NO],import20191[NAMA BARANG]))</f>
        <v>Pull Ribbon</v>
      </c>
      <c r="Q29" s="45">
        <f ca="1">IF(import20192[[#This Row],[NO]]="","",LOOKUP(import20192[[#This Row],[NO]],import20191[NO],import20191[ISI/ Jmlh/ Ctn]))</f>
        <v>1500</v>
      </c>
      <c r="R29" s="46">
        <f ca="1">IF(import20192[[#This Row],[NO]]="","",LOOKUP(import20192[[#This Row],[NO]],import20191[NO],import20191[JUMLAH]))</f>
        <v>2</v>
      </c>
      <c r="S29" s="48" t="str">
        <f ca="1">IF(import20192[[#This Row],[NO]]="","",LOOKUP(import20192[[#This Row],[NO]],import20191[NO],import20191[Grosir]))</f>
        <v>5000 (10%)</v>
      </c>
      <c r="T29" s="46">
        <f ca="1">IF(import20192[[#This Row],[NO]]="","",LOOKUP(import20192[[#This Row],[NO]],import20191[NO],import20191[Eceran]))</f>
        <v>5000</v>
      </c>
    </row>
    <row r="30" spans="1:20" ht="20.100000000000001" customHeight="1">
      <c r="A30" s="50">
        <f ca="1">IF(import20191[[#This Row],[JUMLAH]]&gt;0,COUNT(A$3:$A30),"")</f>
        <v>27</v>
      </c>
      <c r="B30" s="50" t="s">
        <v>3033</v>
      </c>
      <c r="C30" s="47" t="s">
        <v>3249</v>
      </c>
      <c r="D30" s="44" t="s">
        <v>3250</v>
      </c>
      <c r="E30" s="45">
        <v>200</v>
      </c>
      <c r="F30" s="46">
        <f>IF(import20191[[#This Row],[BARU]]="",import20191[[#This Row],[JUMLAH AWAL]],import20191[[#This Row],[BARU]])</f>
        <v>2</v>
      </c>
      <c r="G30" s="48">
        <v>15000</v>
      </c>
      <c r="H30" s="46">
        <v>16000</v>
      </c>
      <c r="I30" s="46">
        <v>2</v>
      </c>
      <c r="J30" s="46"/>
      <c r="K3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0" s="53">
        <f ca="1">IF(OR(M29=MAX(import20191[NO]),M29=""),"",LOOKUP(ROW(M30)-ROWS($M$1:$M$3),import20191[NO]))</f>
        <v>27</v>
      </c>
      <c r="N30" s="49" t="str">
        <f ca="1">IF(import20192[[#This Row],[NO]]="","",LOOKUP(import20192[[#This Row],[NO]],import20191[NO],import20191[-]))</f>
        <v>UTN</v>
      </c>
      <c r="O30" s="47" t="str">
        <f ca="1">IF(import20192[[#This Row],[NO]]="","",LOOKUP(import20192[[#This Row],[NO]],import20191[NO],import20191[SERI]))</f>
        <v>JG-88 Kayu</v>
      </c>
      <c r="P30" s="44" t="str">
        <f ca="1">IF(import20192[[#This Row],[NO]]="","",LOOKUP(import20192[[#This Row],[NO]],import20191[NO],import20191[NAMA BARANG]))</f>
        <v>Ballpen</v>
      </c>
      <c r="Q30" s="45">
        <f ca="1">IF(import20192[[#This Row],[NO]]="","",LOOKUP(import20192[[#This Row],[NO]],import20191[NO],import20191[ISI/ Jmlh/ Ctn]))</f>
        <v>200</v>
      </c>
      <c r="R30" s="46">
        <f ca="1">IF(import20192[[#This Row],[NO]]="","",LOOKUP(import20192[[#This Row],[NO]],import20191[NO],import20191[JUMLAH]))</f>
        <v>2</v>
      </c>
      <c r="S30" s="48">
        <f ca="1">IF(import20192[[#This Row],[NO]]="","",LOOKUP(import20192[[#This Row],[NO]],import20191[NO],import20191[Grosir]))</f>
        <v>15000</v>
      </c>
      <c r="T30" s="46">
        <f ca="1">IF(import20192[[#This Row],[NO]]="","",LOOKUP(import20192[[#This Row],[NO]],import20191[NO],import20191[Eceran]))</f>
        <v>16000</v>
      </c>
    </row>
    <row r="31" spans="1:20" ht="20.100000000000001" customHeight="1">
      <c r="A31" s="50">
        <f ca="1">IF(import20191[[#This Row],[JUMLAH]]&gt;0,COUNT(A$3:$A31),"")</f>
        <v>28</v>
      </c>
      <c r="B31" s="50" t="s">
        <v>3033</v>
      </c>
      <c r="C31" s="47" t="s">
        <v>3251</v>
      </c>
      <c r="D31" s="44" t="s">
        <v>3250</v>
      </c>
      <c r="E31" s="45">
        <v>200</v>
      </c>
      <c r="F31" s="46">
        <f>IF(import20191[[#This Row],[BARU]]="",import20191[[#This Row],[JUMLAH AWAL]],import20191[[#This Row],[BARU]])</f>
        <v>1</v>
      </c>
      <c r="G31" s="48" t="s">
        <v>3521</v>
      </c>
      <c r="H31" s="46">
        <v>27500</v>
      </c>
      <c r="I31" s="46">
        <v>1</v>
      </c>
      <c r="J31" s="46"/>
      <c r="K3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1" s="53">
        <f ca="1">IF(OR(M30=MAX(import20191[NO]),M30=""),"",LOOKUP(ROW(M31)-ROWS($M$1:$M$3),import20191[NO]))</f>
        <v>28</v>
      </c>
      <c r="N31" s="49" t="str">
        <f ca="1">IF(import20192[[#This Row],[NO]]="","",LOOKUP(import20192[[#This Row],[NO]],import20191[NO],import20191[-]))</f>
        <v>UTN</v>
      </c>
      <c r="O31" s="47" t="str">
        <f ca="1">IF(import20192[[#This Row],[NO]]="","",LOOKUP(import20192[[#This Row],[NO]],import20191[NO],import20191[SERI]))</f>
        <v>271 Lampu</v>
      </c>
      <c r="P31" s="44" t="str">
        <f ca="1">IF(import20192[[#This Row],[NO]]="","",LOOKUP(import20192[[#This Row],[NO]],import20191[NO],import20191[NAMA BARANG]))</f>
        <v>Ballpen</v>
      </c>
      <c r="Q31" s="45">
        <f ca="1">IF(import20192[[#This Row],[NO]]="","",LOOKUP(import20192[[#This Row],[NO]],import20191[NO],import20191[ISI/ Jmlh/ Ctn]))</f>
        <v>200</v>
      </c>
      <c r="R31" s="46">
        <f ca="1">IF(import20192[[#This Row],[NO]]="","",LOOKUP(import20192[[#This Row],[NO]],import20191[NO],import20191[JUMLAH]))</f>
        <v>1</v>
      </c>
      <c r="S31" s="48" t="str">
        <f ca="1">IF(import20192[[#This Row],[NO]]="","",LOOKUP(import20192[[#This Row],[NO]],import20191[NO],import20191[Grosir]))</f>
        <v>27500 (10%)</v>
      </c>
      <c r="T31" s="46">
        <f ca="1">IF(import20192[[#This Row],[NO]]="","",LOOKUP(import20192[[#This Row],[NO]],import20191[NO],import20191[Eceran]))</f>
        <v>27500</v>
      </c>
    </row>
    <row r="32" spans="1:20" ht="20.100000000000001" customHeight="1">
      <c r="A32" s="50">
        <f ca="1">IF(import20191[[#This Row],[JUMLAH]]&gt;0,COUNT(A$3:$A32),"")</f>
        <v>29</v>
      </c>
      <c r="B32" s="50" t="s">
        <v>3033</v>
      </c>
      <c r="C32" s="47" t="s">
        <v>3252</v>
      </c>
      <c r="D32" s="44" t="s">
        <v>3090</v>
      </c>
      <c r="E32" s="45">
        <v>285</v>
      </c>
      <c r="F32" s="46">
        <f>IF(import20191[[#This Row],[BARU]]="",import20191[[#This Row],[JUMLAH AWAL]],import20191[[#This Row],[BARU]])</f>
        <v>2</v>
      </c>
      <c r="G32" s="48">
        <v>8500</v>
      </c>
      <c r="H32" s="46">
        <v>9000</v>
      </c>
      <c r="I32" s="46">
        <v>2</v>
      </c>
      <c r="J32" s="46"/>
      <c r="K3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2" s="53">
        <f ca="1">IF(OR(M31=MAX(import20191[NO]),M31=""),"",LOOKUP(ROW(M32)-ROWS($M$1:$M$3),import20191[NO]))</f>
        <v>29</v>
      </c>
      <c r="N32" s="49" t="str">
        <f ca="1">IF(import20192[[#This Row],[NO]]="","",LOOKUP(import20192[[#This Row],[NO]],import20191[NO],import20191[-]))</f>
        <v>UTN</v>
      </c>
      <c r="O32" s="47" t="str">
        <f ca="1">IF(import20192[[#This Row],[NO]]="","",LOOKUP(import20192[[#This Row],[NO]],import20191[NO],import20191[SERI]))</f>
        <v>SG-6060</v>
      </c>
      <c r="P32" s="44" t="str">
        <f ca="1">IF(import20192[[#This Row],[NO]]="","",LOOKUP(import20192[[#This Row],[NO]],import20191[NO],import20191[NAMA BARANG]))</f>
        <v>Note book</v>
      </c>
      <c r="Q32" s="45">
        <f ca="1">IF(import20192[[#This Row],[NO]]="","",LOOKUP(import20192[[#This Row],[NO]],import20191[NO],import20191[ISI/ Jmlh/ Ctn]))</f>
        <v>285</v>
      </c>
      <c r="R32" s="46">
        <f ca="1">IF(import20192[[#This Row],[NO]]="","",LOOKUP(import20192[[#This Row],[NO]],import20191[NO],import20191[JUMLAH]))</f>
        <v>2</v>
      </c>
      <c r="S32" s="48">
        <f ca="1">IF(import20192[[#This Row],[NO]]="","",LOOKUP(import20192[[#This Row],[NO]],import20191[NO],import20191[Grosir]))</f>
        <v>8500</v>
      </c>
      <c r="T32" s="46">
        <f ca="1">IF(import20192[[#This Row],[NO]]="","",LOOKUP(import20192[[#This Row],[NO]],import20191[NO],import20191[Eceran]))</f>
        <v>9000</v>
      </c>
    </row>
    <row r="33" spans="1:20" ht="20.100000000000001" customHeight="1">
      <c r="A33" s="50">
        <f ca="1">IF(import20191[[#This Row],[JUMLAH]]&gt;0,COUNT(A$3:$A33),"")</f>
        <v>30</v>
      </c>
      <c r="B33" s="50" t="s">
        <v>3033</v>
      </c>
      <c r="C33" s="47" t="s">
        <v>3253</v>
      </c>
      <c r="D33" s="44" t="s">
        <v>3090</v>
      </c>
      <c r="E33" s="45">
        <v>480</v>
      </c>
      <c r="F33" s="46">
        <f>IF(import20191[[#This Row],[BARU]]="",import20191[[#This Row],[JUMLAH AWAL]],import20191[[#This Row],[BARU]])</f>
        <v>1</v>
      </c>
      <c r="G33" s="48">
        <v>5500</v>
      </c>
      <c r="H33" s="46">
        <v>5750</v>
      </c>
      <c r="I33" s="46">
        <v>1</v>
      </c>
      <c r="J33" s="46"/>
      <c r="K3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3" s="53">
        <f ca="1">IF(OR(M32=MAX(import20191[NO]),M32=""),"",LOOKUP(ROW(M33)-ROWS($M$1:$M$3),import20191[NO]))</f>
        <v>30</v>
      </c>
      <c r="N33" s="49" t="str">
        <f ca="1">IF(import20192[[#This Row],[NO]]="","",LOOKUP(import20192[[#This Row],[NO]],import20191[NO],import20191[-]))</f>
        <v>UTN</v>
      </c>
      <c r="O33" s="47" t="str">
        <f ca="1">IF(import20192[[#This Row],[NO]]="","",LOOKUP(import20192[[#This Row],[NO]],import20191[NO],import20191[SERI]))</f>
        <v>SG-6100</v>
      </c>
      <c r="P33" s="44" t="str">
        <f ca="1">IF(import20192[[#This Row],[NO]]="","",LOOKUP(import20192[[#This Row],[NO]],import20191[NO],import20191[NAMA BARANG]))</f>
        <v>Note book</v>
      </c>
      <c r="Q33" s="45">
        <f ca="1">IF(import20192[[#This Row],[NO]]="","",LOOKUP(import20192[[#This Row],[NO]],import20191[NO],import20191[ISI/ Jmlh/ Ctn]))</f>
        <v>480</v>
      </c>
      <c r="R33" s="46">
        <f ca="1">IF(import20192[[#This Row],[NO]]="","",LOOKUP(import20192[[#This Row],[NO]],import20191[NO],import20191[JUMLAH]))</f>
        <v>1</v>
      </c>
      <c r="S33" s="48">
        <f ca="1">IF(import20192[[#This Row],[NO]]="","",LOOKUP(import20192[[#This Row],[NO]],import20191[NO],import20191[Grosir]))</f>
        <v>5500</v>
      </c>
      <c r="T33" s="46">
        <f ca="1">IF(import20192[[#This Row],[NO]]="","",LOOKUP(import20192[[#This Row],[NO]],import20191[NO],import20191[Eceran]))</f>
        <v>5750</v>
      </c>
    </row>
    <row r="34" spans="1:20" ht="20.100000000000001" customHeight="1">
      <c r="A34" s="50">
        <f ca="1">IF(import20191[[#This Row],[JUMLAH]]&gt;0,COUNT(A$3:$A34),"")</f>
        <v>31</v>
      </c>
      <c r="B34" s="50" t="s">
        <v>3033</v>
      </c>
      <c r="C34" s="47" t="s">
        <v>3254</v>
      </c>
      <c r="D34" s="44" t="s">
        <v>3090</v>
      </c>
      <c r="E34" s="45">
        <v>285</v>
      </c>
      <c r="F34" s="46">
        <f>IF(import20191[[#This Row],[BARU]]="",import20191[[#This Row],[JUMLAH AWAL]],import20191[[#This Row],[BARU]])</f>
        <v>1</v>
      </c>
      <c r="G34" s="48">
        <v>8500</v>
      </c>
      <c r="H34" s="46">
        <v>9000</v>
      </c>
      <c r="I34" s="46">
        <v>1</v>
      </c>
      <c r="J34" s="46"/>
      <c r="K3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4" s="53">
        <f ca="1">IF(OR(M33=MAX(import20191[NO]),M33=""),"",LOOKUP(ROW(M34)-ROWS($M$1:$M$3),import20191[NO]))</f>
        <v>31</v>
      </c>
      <c r="N34" s="49" t="str">
        <f ca="1">IF(import20192[[#This Row],[NO]]="","",LOOKUP(import20192[[#This Row],[NO]],import20191[NO],import20191[-]))</f>
        <v>UTN</v>
      </c>
      <c r="O34" s="47" t="str">
        <f ca="1">IF(import20192[[#This Row],[NO]]="","",LOOKUP(import20192[[#This Row],[NO]],import20191[NO],import20191[SERI]))</f>
        <v>SG-5160</v>
      </c>
      <c r="P34" s="44" t="str">
        <f ca="1">IF(import20192[[#This Row],[NO]]="","",LOOKUP(import20192[[#This Row],[NO]],import20191[NO],import20191[NAMA BARANG]))</f>
        <v>Note book</v>
      </c>
      <c r="Q34" s="45">
        <f ca="1">IF(import20192[[#This Row],[NO]]="","",LOOKUP(import20192[[#This Row],[NO]],import20191[NO],import20191[ISI/ Jmlh/ Ctn]))</f>
        <v>285</v>
      </c>
      <c r="R34" s="46">
        <f ca="1">IF(import20192[[#This Row],[NO]]="","",LOOKUP(import20192[[#This Row],[NO]],import20191[NO],import20191[JUMLAH]))</f>
        <v>1</v>
      </c>
      <c r="S34" s="48">
        <f ca="1">IF(import20192[[#This Row],[NO]]="","",LOOKUP(import20192[[#This Row],[NO]],import20191[NO],import20191[Grosir]))</f>
        <v>8500</v>
      </c>
      <c r="T34" s="46">
        <f ca="1">IF(import20192[[#This Row],[NO]]="","",LOOKUP(import20192[[#This Row],[NO]],import20191[NO],import20191[Eceran]))</f>
        <v>9000</v>
      </c>
    </row>
    <row r="35" spans="1:20" ht="20.100000000000001" customHeight="1">
      <c r="A35" s="50">
        <f ca="1">IF(import20191[[#This Row],[JUMLAH]]&gt;0,COUNT(A$3:$A35),"")</f>
        <v>32</v>
      </c>
      <c r="B35" s="50" t="s">
        <v>3033</v>
      </c>
      <c r="C35" s="47" t="s">
        <v>3255</v>
      </c>
      <c r="D35" s="44" t="s">
        <v>3090</v>
      </c>
      <c r="E35" s="45">
        <v>480</v>
      </c>
      <c r="F35" s="46">
        <f>IF(import20191[[#This Row],[BARU]]="",import20191[[#This Row],[JUMLAH AWAL]],import20191[[#This Row],[BARU]])</f>
        <v>1</v>
      </c>
      <c r="G35" s="48">
        <v>5250</v>
      </c>
      <c r="H35" s="46">
        <v>5750</v>
      </c>
      <c r="I35" s="46">
        <v>1</v>
      </c>
      <c r="J35" s="46"/>
      <c r="K3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5" s="53">
        <f ca="1">IF(OR(M34=MAX(import20191[NO]),M34=""),"",LOOKUP(ROW(M35)-ROWS($M$1:$M$3),import20191[NO]))</f>
        <v>32</v>
      </c>
      <c r="N35" s="49" t="str">
        <f ca="1">IF(import20192[[#This Row],[NO]]="","",LOOKUP(import20192[[#This Row],[NO]],import20191[NO],import20191[-]))</f>
        <v>UTN</v>
      </c>
      <c r="O35" s="47" t="str">
        <f ca="1">IF(import20192[[#This Row],[NO]]="","",LOOKUP(import20192[[#This Row],[NO]],import20191[NO],import20191[SERI]))</f>
        <v>SG-5100</v>
      </c>
      <c r="P35" s="44" t="str">
        <f ca="1">IF(import20192[[#This Row],[NO]]="","",LOOKUP(import20192[[#This Row],[NO]],import20191[NO],import20191[NAMA BARANG]))</f>
        <v>Note book</v>
      </c>
      <c r="Q35" s="45">
        <f ca="1">IF(import20192[[#This Row],[NO]]="","",LOOKUP(import20192[[#This Row],[NO]],import20191[NO],import20191[ISI/ Jmlh/ Ctn]))</f>
        <v>480</v>
      </c>
      <c r="R35" s="46">
        <f ca="1">IF(import20192[[#This Row],[NO]]="","",LOOKUP(import20192[[#This Row],[NO]],import20191[NO],import20191[JUMLAH]))</f>
        <v>1</v>
      </c>
      <c r="S35" s="48">
        <f ca="1">IF(import20192[[#This Row],[NO]]="","",LOOKUP(import20192[[#This Row],[NO]],import20191[NO],import20191[Grosir]))</f>
        <v>5250</v>
      </c>
      <c r="T35" s="46">
        <f ca="1">IF(import20192[[#This Row],[NO]]="","",LOOKUP(import20192[[#This Row],[NO]],import20191[NO],import20191[Eceran]))</f>
        <v>5750</v>
      </c>
    </row>
    <row r="36" spans="1:20" ht="20.100000000000001" customHeight="1">
      <c r="A36" s="50">
        <f ca="1">IF(import20191[[#This Row],[JUMLAH]]&gt;0,COUNT(A$3:$A36),"")</f>
        <v>33</v>
      </c>
      <c r="B36" s="50" t="s">
        <v>3033</v>
      </c>
      <c r="C36" s="47" t="s">
        <v>3256</v>
      </c>
      <c r="D36" s="44" t="s">
        <v>3257</v>
      </c>
      <c r="E36" s="45">
        <v>480</v>
      </c>
      <c r="F36" s="46">
        <f>IF(import20191[[#This Row],[BARU]]="",import20191[[#This Row],[JUMLAH AWAL]],import20191[[#This Row],[BARU]])</f>
        <v>5</v>
      </c>
      <c r="G36" s="48" t="s">
        <v>3504</v>
      </c>
      <c r="H36" s="46">
        <v>75000</v>
      </c>
      <c r="I36" s="46">
        <v>5</v>
      </c>
      <c r="J36" s="46"/>
      <c r="K3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6" s="53">
        <f ca="1">IF(OR(M35=MAX(import20191[NO]),M35=""),"",LOOKUP(ROW(M36)-ROWS($M$1:$M$3),import20191[NO]))</f>
        <v>33</v>
      </c>
      <c r="N36" s="49" t="str">
        <f ca="1">IF(import20192[[#This Row],[NO]]="","",LOOKUP(import20192[[#This Row],[NO]],import20191[NO],import20191[-]))</f>
        <v>UTN</v>
      </c>
      <c r="O36" s="47" t="str">
        <f ca="1">IF(import20192[[#This Row],[NO]]="","",LOOKUP(import20192[[#This Row],[NO]],import20191[NO],import20191[SERI]))</f>
        <v>J-B002</v>
      </c>
      <c r="P36" s="44" t="str">
        <f ca="1">IF(import20192[[#This Row],[NO]]="","",LOOKUP(import20192[[#This Row],[NO]],import20191[NO],import20191[NAMA BARANG]))</f>
        <v>Scissors</v>
      </c>
      <c r="Q36" s="45">
        <f ca="1">IF(import20192[[#This Row],[NO]]="","",LOOKUP(import20192[[#This Row],[NO]],import20191[NO],import20191[ISI/ Jmlh/ Ctn]))</f>
        <v>480</v>
      </c>
      <c r="R36" s="46">
        <f ca="1">IF(import20192[[#This Row],[NO]]="","",LOOKUP(import20192[[#This Row],[NO]],import20191[NO],import20191[JUMLAH]))</f>
        <v>5</v>
      </c>
      <c r="S36" s="48" t="str">
        <f ca="1">IF(import20192[[#This Row],[NO]]="","",LOOKUP(import20192[[#This Row],[NO]],import20191[NO],import20191[Grosir]))</f>
        <v>75000 (10%)</v>
      </c>
      <c r="T36" s="46">
        <f ca="1">IF(import20192[[#This Row],[NO]]="","",LOOKUP(import20192[[#This Row],[NO]],import20191[NO],import20191[Eceran]))</f>
        <v>75000</v>
      </c>
    </row>
    <row r="37" spans="1:20" ht="20.100000000000001" customHeight="1">
      <c r="A37" s="50">
        <f ca="1">IF(import20191[[#This Row],[JUMLAH]]&gt;0,COUNT(A$3:$A37),"")</f>
        <v>34</v>
      </c>
      <c r="B37" s="50" t="s">
        <v>3033</v>
      </c>
      <c r="C37" s="47" t="s">
        <v>3258</v>
      </c>
      <c r="D37" s="44" t="s">
        <v>3257</v>
      </c>
      <c r="E37" s="45">
        <v>480</v>
      </c>
      <c r="F37" s="46">
        <f>IF(import20191[[#This Row],[BARU]]="",import20191[[#This Row],[JUMLAH AWAL]],import20191[[#This Row],[BARU]])</f>
        <v>6</v>
      </c>
      <c r="G37" s="48" t="s">
        <v>3512</v>
      </c>
      <c r="H37" s="46">
        <v>65000</v>
      </c>
      <c r="I37" s="46">
        <v>6</v>
      </c>
      <c r="J37" s="46"/>
      <c r="K3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7" s="53">
        <f ca="1">IF(OR(M36=MAX(import20191[NO]),M36=""),"",LOOKUP(ROW(M37)-ROWS($M$1:$M$3),import20191[NO]))</f>
        <v>34</v>
      </c>
      <c r="N37" s="49" t="str">
        <f ca="1">IF(import20192[[#This Row],[NO]]="","",LOOKUP(import20192[[#This Row],[NO]],import20191[NO],import20191[-]))</f>
        <v>UTN</v>
      </c>
      <c r="O37" s="47" t="str">
        <f ca="1">IF(import20192[[#This Row],[NO]]="","",LOOKUP(import20192[[#This Row],[NO]],import20191[NO],import20191[SERI]))</f>
        <v>J-B003</v>
      </c>
      <c r="P37" s="44" t="str">
        <f ca="1">IF(import20192[[#This Row],[NO]]="","",LOOKUP(import20192[[#This Row],[NO]],import20191[NO],import20191[NAMA BARANG]))</f>
        <v>Scissors</v>
      </c>
      <c r="Q37" s="45">
        <f ca="1">IF(import20192[[#This Row],[NO]]="","",LOOKUP(import20192[[#This Row],[NO]],import20191[NO],import20191[ISI/ Jmlh/ Ctn]))</f>
        <v>480</v>
      </c>
      <c r="R37" s="46">
        <f ca="1">IF(import20192[[#This Row],[NO]]="","",LOOKUP(import20192[[#This Row],[NO]],import20191[NO],import20191[JUMLAH]))</f>
        <v>6</v>
      </c>
      <c r="S37" s="48" t="str">
        <f ca="1">IF(import20192[[#This Row],[NO]]="","",LOOKUP(import20192[[#This Row],[NO]],import20191[NO],import20191[Grosir]))</f>
        <v>65000 (10%)</v>
      </c>
      <c r="T37" s="46">
        <f ca="1">IF(import20192[[#This Row],[NO]]="","",LOOKUP(import20192[[#This Row],[NO]],import20191[NO],import20191[Eceran]))</f>
        <v>65000</v>
      </c>
    </row>
    <row r="38" spans="1:20" ht="20.100000000000001" customHeight="1">
      <c r="A38" s="50">
        <f ca="1">IF(import20191[[#This Row],[JUMLAH]]&gt;0,COUNT(A$3:$A38),"")</f>
        <v>35</v>
      </c>
      <c r="B38" s="50" t="s">
        <v>3033</v>
      </c>
      <c r="C38" s="47" t="s">
        <v>3259</v>
      </c>
      <c r="D38" s="44" t="s">
        <v>3257</v>
      </c>
      <c r="E38" s="45">
        <v>480</v>
      </c>
      <c r="F38" s="46">
        <f>IF(import20191[[#This Row],[BARU]]="",import20191[[#This Row],[JUMLAH AWAL]],import20191[[#This Row],[BARU]])</f>
        <v>5</v>
      </c>
      <c r="G38" s="48" t="s">
        <v>3522</v>
      </c>
      <c r="H38" s="46">
        <v>52500</v>
      </c>
      <c r="I38" s="46">
        <v>5</v>
      </c>
      <c r="J38" s="46"/>
      <c r="K3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8" s="53">
        <f ca="1">IF(OR(M37=MAX(import20191[NO]),M37=""),"",LOOKUP(ROW(M38)-ROWS($M$1:$M$3),import20191[NO]))</f>
        <v>35</v>
      </c>
      <c r="N38" s="49" t="str">
        <f ca="1">IF(import20192[[#This Row],[NO]]="","",LOOKUP(import20192[[#This Row],[NO]],import20191[NO],import20191[-]))</f>
        <v>UTN</v>
      </c>
      <c r="O38" s="47" t="str">
        <f ca="1">IF(import20192[[#This Row],[NO]]="","",LOOKUP(import20192[[#This Row],[NO]],import20191[NO],import20191[SERI]))</f>
        <v>J-B004</v>
      </c>
      <c r="P38" s="44" t="str">
        <f ca="1">IF(import20192[[#This Row],[NO]]="","",LOOKUP(import20192[[#This Row],[NO]],import20191[NO],import20191[NAMA BARANG]))</f>
        <v>Scissors</v>
      </c>
      <c r="Q38" s="45">
        <f ca="1">IF(import20192[[#This Row],[NO]]="","",LOOKUP(import20192[[#This Row],[NO]],import20191[NO],import20191[ISI/ Jmlh/ Ctn]))</f>
        <v>480</v>
      </c>
      <c r="R38" s="46">
        <f ca="1">IF(import20192[[#This Row],[NO]]="","",LOOKUP(import20192[[#This Row],[NO]],import20191[NO],import20191[JUMLAH]))</f>
        <v>5</v>
      </c>
      <c r="S38" s="48" t="str">
        <f ca="1">IF(import20192[[#This Row],[NO]]="","",LOOKUP(import20192[[#This Row],[NO]],import20191[NO],import20191[Grosir]))</f>
        <v>52500 (10%)</v>
      </c>
      <c r="T38" s="46">
        <f ca="1">IF(import20192[[#This Row],[NO]]="","",LOOKUP(import20192[[#This Row],[NO]],import20191[NO],import20191[Eceran]))</f>
        <v>52500</v>
      </c>
    </row>
    <row r="39" spans="1:20" ht="20.100000000000001" customHeight="1">
      <c r="A39" s="50">
        <f ca="1">IF(import20191[[#This Row],[JUMLAH]]&gt;0,COUNT(A$3:$A39),"")</f>
        <v>36</v>
      </c>
      <c r="B39" s="50" t="s">
        <v>3033</v>
      </c>
      <c r="C39" s="47" t="s">
        <v>3260</v>
      </c>
      <c r="D39" s="44" t="s">
        <v>3257</v>
      </c>
      <c r="E39" s="45">
        <v>500</v>
      </c>
      <c r="F39" s="46">
        <f>IF(import20191[[#This Row],[BARU]]="",import20191[[#This Row],[JUMLAH AWAL]],import20191[[#This Row],[BARU]])</f>
        <v>1</v>
      </c>
      <c r="G39" s="48" t="s">
        <v>3503</v>
      </c>
      <c r="H39" s="46">
        <v>150000</v>
      </c>
      <c r="I39" s="46">
        <v>1</v>
      </c>
      <c r="J39" s="46"/>
      <c r="K3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9" s="53">
        <f ca="1">IF(OR(M38=MAX(import20191[NO]),M38=""),"",LOOKUP(ROW(M39)-ROWS($M$1:$M$3),import20191[NO]))</f>
        <v>36</v>
      </c>
      <c r="N39" s="49" t="str">
        <f ca="1">IF(import20192[[#This Row],[NO]]="","",LOOKUP(import20192[[#This Row],[NO]],import20191[NO],import20191[-]))</f>
        <v>UTN</v>
      </c>
      <c r="O39" s="47" t="str">
        <f ca="1">IF(import20192[[#This Row],[NO]]="","",LOOKUP(import20192[[#This Row],[NO]],import20191[NO],import20191[SERI]))</f>
        <v>HY011</v>
      </c>
      <c r="P39" s="44" t="str">
        <f ca="1">IF(import20192[[#This Row],[NO]]="","",LOOKUP(import20192[[#This Row],[NO]],import20191[NO],import20191[NAMA BARANG]))</f>
        <v>Scissors</v>
      </c>
      <c r="Q39" s="45">
        <f ca="1">IF(import20192[[#This Row],[NO]]="","",LOOKUP(import20192[[#This Row],[NO]],import20191[NO],import20191[ISI/ Jmlh/ Ctn]))</f>
        <v>500</v>
      </c>
      <c r="R39" s="46">
        <f ca="1">IF(import20192[[#This Row],[NO]]="","",LOOKUP(import20192[[#This Row],[NO]],import20191[NO],import20191[JUMLAH]))</f>
        <v>1</v>
      </c>
      <c r="S39" s="48" t="str">
        <f ca="1">IF(import20192[[#This Row],[NO]]="","",LOOKUP(import20192[[#This Row],[NO]],import20191[NO],import20191[Grosir]))</f>
        <v>150000 (10%)</v>
      </c>
      <c r="T39" s="46">
        <f ca="1">IF(import20192[[#This Row],[NO]]="","",LOOKUP(import20192[[#This Row],[NO]],import20191[NO],import20191[Eceran]))</f>
        <v>150000</v>
      </c>
    </row>
    <row r="40" spans="1:20" ht="20.100000000000001" customHeight="1">
      <c r="A40" s="50">
        <f ca="1">IF(import20191[[#This Row],[JUMLAH]]&gt;0,COUNT(A$3:$A40),"")</f>
        <v>37</v>
      </c>
      <c r="B40" s="50" t="s">
        <v>3033</v>
      </c>
      <c r="C40" s="47" t="s">
        <v>3261</v>
      </c>
      <c r="D40" s="44" t="s">
        <v>3262</v>
      </c>
      <c r="E40" s="45">
        <v>48</v>
      </c>
      <c r="F40" s="46">
        <f>IF(import20191[[#This Row],[BARU]]="",import20191[[#This Row],[JUMLAH AWAL]],import20191[[#This Row],[BARU]])</f>
        <v>3</v>
      </c>
      <c r="G40" s="48">
        <v>175000</v>
      </c>
      <c r="H40" s="46">
        <v>180000</v>
      </c>
      <c r="I40" s="46">
        <v>3</v>
      </c>
      <c r="J40" s="46"/>
      <c r="K4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0" s="53">
        <f ca="1">IF(OR(M39=MAX(import20191[NO]),M39=""),"",LOOKUP(ROW(M40)-ROWS($M$1:$M$3),import20191[NO]))</f>
        <v>37</v>
      </c>
      <c r="N40" s="49" t="str">
        <f ca="1">IF(import20192[[#This Row],[NO]]="","",LOOKUP(import20192[[#This Row],[NO]],import20191[NO],import20191[-]))</f>
        <v>UTN</v>
      </c>
      <c r="O40" s="47" t="str">
        <f ca="1">IF(import20192[[#This Row],[NO]]="","",LOOKUP(import20192[[#This Row],[NO]],import20191[NO],import20191[SERI]))</f>
        <v>SB-8877</v>
      </c>
      <c r="P40" s="44" t="str">
        <f ca="1">IF(import20192[[#This Row],[NO]]="","",LOOKUP(import20192[[#This Row],[NO]],import20191[NO],import20191[NAMA BARANG]))</f>
        <v>Book end</v>
      </c>
      <c r="Q40" s="45">
        <f ca="1">IF(import20192[[#This Row],[NO]]="","",LOOKUP(import20192[[#This Row],[NO]],import20191[NO],import20191[ISI/ Jmlh/ Ctn]))</f>
        <v>48</v>
      </c>
      <c r="R40" s="46">
        <f ca="1">IF(import20192[[#This Row],[NO]]="","",LOOKUP(import20192[[#This Row],[NO]],import20191[NO],import20191[JUMLAH]))</f>
        <v>3</v>
      </c>
      <c r="S40" s="48">
        <f ca="1">IF(import20192[[#This Row],[NO]]="","",LOOKUP(import20192[[#This Row],[NO]],import20191[NO],import20191[Grosir]))</f>
        <v>175000</v>
      </c>
      <c r="T40" s="46">
        <f ca="1">IF(import20192[[#This Row],[NO]]="","",LOOKUP(import20192[[#This Row],[NO]],import20191[NO],import20191[Eceran]))</f>
        <v>180000</v>
      </c>
    </row>
    <row r="41" spans="1:20" ht="20.100000000000001" customHeight="1">
      <c r="A41" s="50">
        <f ca="1">IF(import20191[[#This Row],[JUMLAH]]&gt;0,COUNT(A$3:$A41),"")</f>
        <v>38</v>
      </c>
      <c r="B41" s="50" t="s">
        <v>3033</v>
      </c>
      <c r="C41" s="47" t="s">
        <v>3263</v>
      </c>
      <c r="D41" s="44" t="s">
        <v>3099</v>
      </c>
      <c r="E41" s="45">
        <v>480</v>
      </c>
      <c r="F41" s="46">
        <f>IF(import20191[[#This Row],[BARU]]="",import20191[[#This Row],[JUMLAH AWAL]],import20191[[#This Row],[BARU]])</f>
        <v>2</v>
      </c>
      <c r="G41" s="48" t="s">
        <v>3515</v>
      </c>
      <c r="H41" s="46">
        <v>50000</v>
      </c>
      <c r="I41" s="46">
        <v>2</v>
      </c>
      <c r="J41" s="46"/>
      <c r="K4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1" s="53">
        <f ca="1">IF(OR(M40=MAX(import20191[NO]),M40=""),"",LOOKUP(ROW(M41)-ROWS($M$1:$M$3),import20191[NO]))</f>
        <v>38</v>
      </c>
      <c r="N41" s="49" t="str">
        <f ca="1">IF(import20192[[#This Row],[NO]]="","",LOOKUP(import20192[[#This Row],[NO]],import20191[NO],import20191[-]))</f>
        <v>UTN</v>
      </c>
      <c r="O41" s="47" t="str">
        <f ca="1">IF(import20192[[#This Row],[NO]]="","",LOOKUP(import20192[[#This Row],[NO]],import20191[NO],import20191[SERI]))</f>
        <v>ZD9099</v>
      </c>
      <c r="P41" s="44" t="str">
        <f ca="1">IF(import20192[[#This Row],[NO]]="","",LOOKUP(import20192[[#This Row],[NO]],import20191[NO],import20191[NAMA BARANG]))</f>
        <v>Pocket</v>
      </c>
      <c r="Q41" s="45">
        <f ca="1">IF(import20192[[#This Row],[NO]]="","",LOOKUP(import20192[[#This Row],[NO]],import20191[NO],import20191[ISI/ Jmlh/ Ctn]))</f>
        <v>480</v>
      </c>
      <c r="R41" s="46">
        <f ca="1">IF(import20192[[#This Row],[NO]]="","",LOOKUP(import20192[[#This Row],[NO]],import20191[NO],import20191[JUMLAH]))</f>
        <v>2</v>
      </c>
      <c r="S41" s="48" t="str">
        <f ca="1">IF(import20192[[#This Row],[NO]]="","",LOOKUP(import20192[[#This Row],[NO]],import20191[NO],import20191[Grosir]))</f>
        <v>50000 (10%)</v>
      </c>
      <c r="T41" s="46">
        <f ca="1">IF(import20192[[#This Row],[NO]]="","",LOOKUP(import20192[[#This Row],[NO]],import20191[NO],import20191[Eceran]))</f>
        <v>50000</v>
      </c>
    </row>
    <row r="42" spans="1:20" ht="20.100000000000001" customHeight="1">
      <c r="A42" s="50">
        <f ca="1">IF(import20191[[#This Row],[JUMLAH]]&gt;0,COUNT(A$3:$A42),"")</f>
        <v>39</v>
      </c>
      <c r="B42" s="50" t="s">
        <v>3033</v>
      </c>
      <c r="C42" s="47" t="s">
        <v>3264</v>
      </c>
      <c r="D42" s="44" t="s">
        <v>3099</v>
      </c>
      <c r="E42" s="45">
        <v>720</v>
      </c>
      <c r="F42" s="46">
        <f>IF(import20191[[#This Row],[BARU]]="",import20191[[#This Row],[JUMLAH AWAL]],import20191[[#This Row],[BARU]])</f>
        <v>1</v>
      </c>
      <c r="G42" s="48" t="s">
        <v>3515</v>
      </c>
      <c r="H42" s="46">
        <v>50000</v>
      </c>
      <c r="I42" s="46">
        <v>1</v>
      </c>
      <c r="J42" s="46"/>
      <c r="K4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2" s="53">
        <f ca="1">IF(OR(M41=MAX(import20191[NO]),M41=""),"",LOOKUP(ROW(M42)-ROWS($M$1:$M$3),import20191[NO]))</f>
        <v>39</v>
      </c>
      <c r="N42" s="49" t="str">
        <f ca="1">IF(import20192[[#This Row],[NO]]="","",LOOKUP(import20192[[#This Row],[NO]],import20191[NO],import20191[-]))</f>
        <v>UTN</v>
      </c>
      <c r="O42" s="47" t="str">
        <f ca="1">IF(import20192[[#This Row],[NO]]="","",LOOKUP(import20192[[#This Row],[NO]],import20191[NO],import20191[SERI]))</f>
        <v>ZD9134</v>
      </c>
      <c r="P42" s="44" t="str">
        <f ca="1">IF(import20192[[#This Row],[NO]]="","",LOOKUP(import20192[[#This Row],[NO]],import20191[NO],import20191[NAMA BARANG]))</f>
        <v>Pocket</v>
      </c>
      <c r="Q42" s="45">
        <f ca="1">IF(import20192[[#This Row],[NO]]="","",LOOKUP(import20192[[#This Row],[NO]],import20191[NO],import20191[ISI/ Jmlh/ Ctn]))</f>
        <v>720</v>
      </c>
      <c r="R42" s="46">
        <f ca="1">IF(import20192[[#This Row],[NO]]="","",LOOKUP(import20192[[#This Row],[NO]],import20191[NO],import20191[JUMLAH]))</f>
        <v>1</v>
      </c>
      <c r="S42" s="48" t="str">
        <f ca="1">IF(import20192[[#This Row],[NO]]="","",LOOKUP(import20192[[#This Row],[NO]],import20191[NO],import20191[Grosir]))</f>
        <v>50000 (10%)</v>
      </c>
      <c r="T42" s="46">
        <f ca="1">IF(import20192[[#This Row],[NO]]="","",LOOKUP(import20192[[#This Row],[NO]],import20191[NO],import20191[Eceran]))</f>
        <v>50000</v>
      </c>
    </row>
    <row r="43" spans="1:20" ht="20.100000000000001" customHeight="1">
      <c r="A43" s="50">
        <f ca="1">IF(import20191[[#This Row],[JUMLAH]]&gt;0,COUNT(A$3:$A43),"")</f>
        <v>40</v>
      </c>
      <c r="B43" s="50" t="s">
        <v>3033</v>
      </c>
      <c r="C43" s="47" t="s">
        <v>3265</v>
      </c>
      <c r="D43" s="44" t="s">
        <v>3099</v>
      </c>
      <c r="E43" s="45">
        <v>480</v>
      </c>
      <c r="F43" s="46">
        <f>IF(import20191[[#This Row],[BARU]]="",import20191[[#This Row],[JUMLAH AWAL]],import20191[[#This Row],[BARU]])</f>
        <v>2</v>
      </c>
      <c r="G43" s="48" t="s">
        <v>3523</v>
      </c>
      <c r="H43" s="46">
        <v>95000</v>
      </c>
      <c r="I43" s="46">
        <v>2</v>
      </c>
      <c r="J43" s="46"/>
      <c r="K4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3" s="53">
        <f ca="1">IF(OR(M42=MAX(import20191[NO]),M42=""),"",LOOKUP(ROW(M43)-ROWS($M$1:$M$3),import20191[NO]))</f>
        <v>40</v>
      </c>
      <c r="N43" s="49" t="str">
        <f ca="1">IF(import20192[[#This Row],[NO]]="","",LOOKUP(import20192[[#This Row],[NO]],import20191[NO],import20191[-]))</f>
        <v>UTN</v>
      </c>
      <c r="O43" s="47" t="str">
        <f ca="1">IF(import20192[[#This Row],[NO]]="","",LOOKUP(import20192[[#This Row],[NO]],import20191[NO],import20191[SERI]))</f>
        <v>SL-920</v>
      </c>
      <c r="P43" s="44" t="str">
        <f ca="1">IF(import20192[[#This Row],[NO]]="","",LOOKUP(import20192[[#This Row],[NO]],import20191[NO],import20191[NAMA BARANG]))</f>
        <v>Pocket</v>
      </c>
      <c r="Q43" s="45">
        <f ca="1">IF(import20192[[#This Row],[NO]]="","",LOOKUP(import20192[[#This Row],[NO]],import20191[NO],import20191[ISI/ Jmlh/ Ctn]))</f>
        <v>480</v>
      </c>
      <c r="R43" s="46">
        <f ca="1">IF(import20192[[#This Row],[NO]]="","",LOOKUP(import20192[[#This Row],[NO]],import20191[NO],import20191[JUMLAH]))</f>
        <v>2</v>
      </c>
      <c r="S43" s="48" t="str">
        <f ca="1">IF(import20192[[#This Row],[NO]]="","",LOOKUP(import20192[[#This Row],[NO]],import20191[NO],import20191[Grosir]))</f>
        <v>95000 (10%)</v>
      </c>
      <c r="T43" s="46">
        <f ca="1">IF(import20192[[#This Row],[NO]]="","",LOOKUP(import20192[[#This Row],[NO]],import20191[NO],import20191[Eceran]))</f>
        <v>95000</v>
      </c>
    </row>
    <row r="44" spans="1:20" ht="20.100000000000001" customHeight="1">
      <c r="A44" s="50">
        <f ca="1">IF(import20191[[#This Row],[JUMLAH]]&gt;0,COUNT(A$3:$A44),"")</f>
        <v>41</v>
      </c>
      <c r="B44" s="50" t="s">
        <v>3033</v>
      </c>
      <c r="C44" s="47" t="s">
        <v>3266</v>
      </c>
      <c r="D44" s="44" t="s">
        <v>3099</v>
      </c>
      <c r="E44" s="45">
        <v>480</v>
      </c>
      <c r="F44" s="46">
        <f>IF(import20191[[#This Row],[BARU]]="",import20191[[#This Row],[JUMLAH AWAL]],import20191[[#This Row],[BARU]])</f>
        <v>1</v>
      </c>
      <c r="G44" s="48" t="s">
        <v>3523</v>
      </c>
      <c r="H44" s="46">
        <v>95000</v>
      </c>
      <c r="I44" s="46">
        <v>1</v>
      </c>
      <c r="J44" s="46"/>
      <c r="K4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4" s="53">
        <f ca="1">IF(OR(M43=MAX(import20191[NO]),M43=""),"",LOOKUP(ROW(M44)-ROWS($M$1:$M$3),import20191[NO]))</f>
        <v>41</v>
      </c>
      <c r="N44" s="49" t="str">
        <f ca="1">IF(import20192[[#This Row],[NO]]="","",LOOKUP(import20192[[#This Row],[NO]],import20191[NO],import20191[-]))</f>
        <v>UTN</v>
      </c>
      <c r="O44" s="47" t="str">
        <f ca="1">IF(import20192[[#This Row],[NO]]="","",LOOKUP(import20192[[#This Row],[NO]],import20191[NO],import20191[SERI]))</f>
        <v>H-8114</v>
      </c>
      <c r="P44" s="44" t="str">
        <f ca="1">IF(import20192[[#This Row],[NO]]="","",LOOKUP(import20192[[#This Row],[NO]],import20191[NO],import20191[NAMA BARANG]))</f>
        <v>Pocket</v>
      </c>
      <c r="Q44" s="45">
        <f ca="1">IF(import20192[[#This Row],[NO]]="","",LOOKUP(import20192[[#This Row],[NO]],import20191[NO],import20191[ISI/ Jmlh/ Ctn]))</f>
        <v>480</v>
      </c>
      <c r="R44" s="46">
        <f ca="1">IF(import20192[[#This Row],[NO]]="","",LOOKUP(import20192[[#This Row],[NO]],import20191[NO],import20191[JUMLAH]))</f>
        <v>1</v>
      </c>
      <c r="S44" s="48" t="str">
        <f ca="1">IF(import20192[[#This Row],[NO]]="","",LOOKUP(import20192[[#This Row],[NO]],import20191[NO],import20191[Grosir]))</f>
        <v>95000 (10%)</v>
      </c>
      <c r="T44" s="46">
        <f ca="1">IF(import20192[[#This Row],[NO]]="","",LOOKUP(import20192[[#This Row],[NO]],import20191[NO],import20191[Eceran]))</f>
        <v>95000</v>
      </c>
    </row>
    <row r="45" spans="1:20" ht="20.100000000000001" customHeight="1">
      <c r="A45" s="50">
        <f ca="1">IF(import20191[[#This Row],[JUMLAH]]&gt;0,COUNT(A$3:$A45),"")</f>
        <v>42</v>
      </c>
      <c r="B45" s="50" t="s">
        <v>3033</v>
      </c>
      <c r="C45" s="47" t="s">
        <v>3267</v>
      </c>
      <c r="D45" s="44" t="s">
        <v>3236</v>
      </c>
      <c r="E45" s="45">
        <v>1200</v>
      </c>
      <c r="F45" s="46">
        <f>IF(import20191[[#This Row],[BARU]]="",import20191[[#This Row],[JUMLAH AWAL]],import20191[[#This Row],[BARU]])</f>
        <v>8</v>
      </c>
      <c r="G45" s="48" t="s">
        <v>3515</v>
      </c>
      <c r="H45" s="46">
        <v>50000</v>
      </c>
      <c r="I45" s="46">
        <v>8</v>
      </c>
      <c r="J45" s="46"/>
      <c r="K4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5" s="53">
        <f ca="1">IF(OR(M44=MAX(import20191[NO]),M44=""),"",LOOKUP(ROW(M45)-ROWS($M$1:$M$3),import20191[NO]))</f>
        <v>42</v>
      </c>
      <c r="N45" s="49" t="str">
        <f ca="1">IF(import20192[[#This Row],[NO]]="","",LOOKUP(import20192[[#This Row],[NO]],import20191[NO],import20191[-]))</f>
        <v>UTN</v>
      </c>
      <c r="O45" s="47" t="str">
        <f ca="1">IF(import20192[[#This Row],[NO]]="","",LOOKUP(import20192[[#This Row],[NO]],import20191[NO],import20191[SERI]))</f>
        <v>BC-6018</v>
      </c>
      <c r="P45" s="44" t="str">
        <f ca="1">IF(import20192[[#This Row],[NO]]="","",LOOKUP(import20192[[#This Row],[NO]],import20191[NO],import20191[NAMA BARANG]))</f>
        <v>Ruler</v>
      </c>
      <c r="Q45" s="45">
        <f ca="1">IF(import20192[[#This Row],[NO]]="","",LOOKUP(import20192[[#This Row],[NO]],import20191[NO],import20191[ISI/ Jmlh/ Ctn]))</f>
        <v>1200</v>
      </c>
      <c r="R45" s="46">
        <f ca="1">IF(import20192[[#This Row],[NO]]="","",LOOKUP(import20192[[#This Row],[NO]],import20191[NO],import20191[JUMLAH]))</f>
        <v>8</v>
      </c>
      <c r="S45" s="48" t="str">
        <f ca="1">IF(import20192[[#This Row],[NO]]="","",LOOKUP(import20192[[#This Row],[NO]],import20191[NO],import20191[Grosir]))</f>
        <v>50000 (10%)</v>
      </c>
      <c r="T45" s="46">
        <f ca="1">IF(import20192[[#This Row],[NO]]="","",LOOKUP(import20192[[#This Row],[NO]],import20191[NO],import20191[Eceran]))</f>
        <v>50000</v>
      </c>
    </row>
    <row r="46" spans="1:20" ht="20.100000000000001" customHeight="1">
      <c r="A46" s="50">
        <f ca="1">IF(import20191[[#This Row],[JUMLAH]]&gt;0,COUNT(A$3:$A46),"")</f>
        <v>43</v>
      </c>
      <c r="B46" s="50" t="s">
        <v>3033</v>
      </c>
      <c r="C46" s="47" t="s">
        <v>3268</v>
      </c>
      <c r="D46" s="44" t="s">
        <v>3269</v>
      </c>
      <c r="E46" s="45">
        <v>11952</v>
      </c>
      <c r="F46" s="46">
        <f>IF(import20191[[#This Row],[BARU]]="",import20191[[#This Row],[JUMLAH AWAL]],import20191[[#This Row],[BARU]])</f>
        <v>5</v>
      </c>
      <c r="G46" s="48" t="s">
        <v>3503</v>
      </c>
      <c r="H46" s="46">
        <v>150000</v>
      </c>
      <c r="I46" s="46">
        <v>5</v>
      </c>
      <c r="J46" s="46"/>
      <c r="K4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6" s="53">
        <f ca="1">IF(OR(M45=MAX(import20191[NO]),M45=""),"",LOOKUP(ROW(M46)-ROWS($M$1:$M$3),import20191[NO]))</f>
        <v>43</v>
      </c>
      <c r="N46" s="49" t="str">
        <f ca="1">IF(import20192[[#This Row],[NO]]="","",LOOKUP(import20192[[#This Row],[NO]],import20191[NO],import20191[-]))</f>
        <v>UTN</v>
      </c>
      <c r="O46" s="47" t="str">
        <f ca="1">IF(import20192[[#This Row],[NO]]="","",LOOKUP(import20192[[#This Row],[NO]],import20191[NO],import20191[SERI]))</f>
        <v>3CM</v>
      </c>
      <c r="P46" s="44" t="str">
        <f ca="1">IF(import20192[[#This Row],[NO]]="","",LOOKUP(import20192[[#This Row],[NO]],import20191[NO],import20191[NAMA BARANG]))</f>
        <v>Hooks</v>
      </c>
      <c r="Q46" s="45">
        <f ca="1">IF(import20192[[#This Row],[NO]]="","",LOOKUP(import20192[[#This Row],[NO]],import20191[NO],import20191[ISI/ Jmlh/ Ctn]))</f>
        <v>11952</v>
      </c>
      <c r="R46" s="46">
        <f ca="1">IF(import20192[[#This Row],[NO]]="","",LOOKUP(import20192[[#This Row],[NO]],import20191[NO],import20191[JUMLAH]))</f>
        <v>5</v>
      </c>
      <c r="S46" s="48" t="str">
        <f ca="1">IF(import20192[[#This Row],[NO]]="","",LOOKUP(import20192[[#This Row],[NO]],import20191[NO],import20191[Grosir]))</f>
        <v>150000 (10%)</v>
      </c>
      <c r="T46" s="46">
        <f ca="1">IF(import20192[[#This Row],[NO]]="","",LOOKUP(import20192[[#This Row],[NO]],import20191[NO],import20191[Eceran]))</f>
        <v>150000</v>
      </c>
    </row>
    <row r="47" spans="1:20" ht="20.100000000000001" customHeight="1">
      <c r="A47" s="50">
        <f ca="1">IF(import20191[[#This Row],[JUMLAH]]&gt;0,COUNT(A$3:$A47),"")</f>
        <v>44</v>
      </c>
      <c r="B47" s="50" t="s">
        <v>3033</v>
      </c>
      <c r="C47" s="47" t="s">
        <v>3270</v>
      </c>
      <c r="D47" s="44" t="s">
        <v>3269</v>
      </c>
      <c r="E47" s="45">
        <v>8640</v>
      </c>
      <c r="F47" s="46">
        <f>IF(import20191[[#This Row],[BARU]]="",import20191[[#This Row],[JUMLAH AWAL]],import20191[[#This Row],[BARU]])</f>
        <v>5</v>
      </c>
      <c r="G47" s="48" t="s">
        <v>3524</v>
      </c>
      <c r="H47" s="46">
        <v>170000</v>
      </c>
      <c r="I47" s="46">
        <v>5</v>
      </c>
      <c r="J47" s="46"/>
      <c r="K4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7" s="53">
        <f ca="1">IF(OR(M46=MAX(import20191[NO]),M46=""),"",LOOKUP(ROW(M47)-ROWS($M$1:$M$3),import20191[NO]))</f>
        <v>44</v>
      </c>
      <c r="N47" s="49" t="str">
        <f ca="1">IF(import20192[[#This Row],[NO]]="","",LOOKUP(import20192[[#This Row],[NO]],import20191[NO],import20191[-]))</f>
        <v>UTN</v>
      </c>
      <c r="O47" s="47" t="str">
        <f ca="1">IF(import20192[[#This Row],[NO]]="","",LOOKUP(import20192[[#This Row],[NO]],import20191[NO],import20191[SERI]))</f>
        <v>3.5CM</v>
      </c>
      <c r="P47" s="44" t="str">
        <f ca="1">IF(import20192[[#This Row],[NO]]="","",LOOKUP(import20192[[#This Row],[NO]],import20191[NO],import20191[NAMA BARANG]))</f>
        <v>Hooks</v>
      </c>
      <c r="Q47" s="45">
        <f ca="1">IF(import20192[[#This Row],[NO]]="","",LOOKUP(import20192[[#This Row],[NO]],import20191[NO],import20191[ISI/ Jmlh/ Ctn]))</f>
        <v>8640</v>
      </c>
      <c r="R47" s="46">
        <f ca="1">IF(import20192[[#This Row],[NO]]="","",LOOKUP(import20192[[#This Row],[NO]],import20191[NO],import20191[JUMLAH]))</f>
        <v>5</v>
      </c>
      <c r="S47" s="48" t="str">
        <f ca="1">IF(import20192[[#This Row],[NO]]="","",LOOKUP(import20192[[#This Row],[NO]],import20191[NO],import20191[Grosir]))</f>
        <v>170000 (10%)</v>
      </c>
      <c r="T47" s="46">
        <f ca="1">IF(import20192[[#This Row],[NO]]="","",LOOKUP(import20192[[#This Row],[NO]],import20191[NO],import20191[Eceran]))</f>
        <v>170000</v>
      </c>
    </row>
    <row r="48" spans="1:20" ht="20.100000000000001" customHeight="1">
      <c r="A48" s="50">
        <f ca="1">IF(import20191[[#This Row],[JUMLAH]]&gt;0,COUNT(A$3:$A48),"")</f>
        <v>45</v>
      </c>
      <c r="B48" s="50" t="s">
        <v>3033</v>
      </c>
      <c r="C48" s="47" t="s">
        <v>3271</v>
      </c>
      <c r="D48" s="44" t="s">
        <v>3269</v>
      </c>
      <c r="E48" s="45">
        <v>7920</v>
      </c>
      <c r="F48" s="46">
        <f>IF(import20191[[#This Row],[BARU]]="",import20191[[#This Row],[JUMLAH AWAL]],import20191[[#This Row],[BARU]])</f>
        <v>2</v>
      </c>
      <c r="G48" s="48" t="s">
        <v>3525</v>
      </c>
      <c r="H48" s="46">
        <v>190000</v>
      </c>
      <c r="I48" s="46">
        <v>2</v>
      </c>
      <c r="J48" s="46"/>
      <c r="K4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8" s="53">
        <f ca="1">IF(OR(M47=MAX(import20191[NO]),M47=""),"",LOOKUP(ROW(M48)-ROWS($M$1:$M$3),import20191[NO]))</f>
        <v>45</v>
      </c>
      <c r="N48" s="49" t="str">
        <f ca="1">IF(import20192[[#This Row],[NO]]="","",LOOKUP(import20192[[#This Row],[NO]],import20191[NO],import20191[-]))</f>
        <v>UTN</v>
      </c>
      <c r="O48" s="47" t="str">
        <f ca="1">IF(import20192[[#This Row],[NO]]="","",LOOKUP(import20192[[#This Row],[NO]],import20191[NO],import20191[SERI]))</f>
        <v>4CM</v>
      </c>
      <c r="P48" s="44" t="str">
        <f ca="1">IF(import20192[[#This Row],[NO]]="","",LOOKUP(import20192[[#This Row],[NO]],import20191[NO],import20191[NAMA BARANG]))</f>
        <v>Hooks</v>
      </c>
      <c r="Q48" s="45">
        <f ca="1">IF(import20192[[#This Row],[NO]]="","",LOOKUP(import20192[[#This Row],[NO]],import20191[NO],import20191[ISI/ Jmlh/ Ctn]))</f>
        <v>7920</v>
      </c>
      <c r="R48" s="46">
        <f ca="1">IF(import20192[[#This Row],[NO]]="","",LOOKUP(import20192[[#This Row],[NO]],import20191[NO],import20191[JUMLAH]))</f>
        <v>2</v>
      </c>
      <c r="S48" s="48" t="str">
        <f ca="1">IF(import20192[[#This Row],[NO]]="","",LOOKUP(import20192[[#This Row],[NO]],import20191[NO],import20191[Grosir]))</f>
        <v>190000 (10%)</v>
      </c>
      <c r="T48" s="46">
        <f ca="1">IF(import20192[[#This Row],[NO]]="","",LOOKUP(import20192[[#This Row],[NO]],import20191[NO],import20191[Eceran]))</f>
        <v>190000</v>
      </c>
    </row>
    <row r="49" spans="1:20" ht="20.100000000000001" customHeight="1">
      <c r="A49" s="50">
        <f ca="1">IF(import20191[[#This Row],[JUMLAH]]&gt;0,COUNT(A$3:$A49),"")</f>
        <v>46</v>
      </c>
      <c r="B49" s="50" t="s">
        <v>3033</v>
      </c>
      <c r="C49" s="47" t="s">
        <v>3272</v>
      </c>
      <c r="D49" s="44" t="s">
        <v>3269</v>
      </c>
      <c r="E49" s="45">
        <v>5760</v>
      </c>
      <c r="F49" s="46">
        <f>IF(import20191[[#This Row],[BARU]]="",import20191[[#This Row],[JUMLAH AWAL]],import20191[[#This Row],[BARU]])</f>
        <v>6</v>
      </c>
      <c r="G49" s="48" t="s">
        <v>3526</v>
      </c>
      <c r="H49" s="46">
        <v>210000</v>
      </c>
      <c r="I49" s="46">
        <v>6</v>
      </c>
      <c r="J49" s="46"/>
      <c r="K4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9" s="53">
        <f ca="1">IF(OR(M48=MAX(import20191[NO]),M48=""),"",LOOKUP(ROW(M49)-ROWS($M$1:$M$3),import20191[NO]))</f>
        <v>46</v>
      </c>
      <c r="N49" s="49" t="str">
        <f ca="1">IF(import20192[[#This Row],[NO]]="","",LOOKUP(import20192[[#This Row],[NO]],import20191[NO],import20191[-]))</f>
        <v>UTN</v>
      </c>
      <c r="O49" s="47" t="str">
        <f ca="1">IF(import20192[[#This Row],[NO]]="","",LOOKUP(import20192[[#This Row],[NO]],import20191[NO],import20191[SERI]))</f>
        <v>4.5CM</v>
      </c>
      <c r="P49" s="44" t="str">
        <f ca="1">IF(import20192[[#This Row],[NO]]="","",LOOKUP(import20192[[#This Row],[NO]],import20191[NO],import20191[NAMA BARANG]))</f>
        <v>Hooks</v>
      </c>
      <c r="Q49" s="45">
        <f ca="1">IF(import20192[[#This Row],[NO]]="","",LOOKUP(import20192[[#This Row],[NO]],import20191[NO],import20191[ISI/ Jmlh/ Ctn]))</f>
        <v>5760</v>
      </c>
      <c r="R49" s="46">
        <f ca="1">IF(import20192[[#This Row],[NO]]="","",LOOKUP(import20192[[#This Row],[NO]],import20191[NO],import20191[JUMLAH]))</f>
        <v>6</v>
      </c>
      <c r="S49" s="48" t="str">
        <f ca="1">IF(import20192[[#This Row],[NO]]="","",LOOKUP(import20192[[#This Row],[NO]],import20191[NO],import20191[Grosir]))</f>
        <v>210000 (10%)</v>
      </c>
      <c r="T49" s="46">
        <f ca="1">IF(import20192[[#This Row],[NO]]="","",LOOKUP(import20192[[#This Row],[NO]],import20191[NO],import20191[Eceran]))</f>
        <v>210000</v>
      </c>
    </row>
    <row r="50" spans="1:20" ht="20.100000000000001" customHeight="1">
      <c r="A50" s="50">
        <f ca="1">IF(import20191[[#This Row],[JUMLAH]]&gt;0,COUNT(A$3:$A50),"")</f>
        <v>47</v>
      </c>
      <c r="B50" s="50" t="s">
        <v>3033</v>
      </c>
      <c r="C50" s="47" t="s">
        <v>3273</v>
      </c>
      <c r="D50" s="44" t="s">
        <v>3269</v>
      </c>
      <c r="E50" s="45">
        <v>2880</v>
      </c>
      <c r="F50" s="46">
        <f>IF(import20191[[#This Row],[BARU]]="",import20191[[#This Row],[JUMLAH AWAL]],import20191[[#This Row],[BARU]])</f>
        <v>6</v>
      </c>
      <c r="G50" s="48" t="s">
        <v>3527</v>
      </c>
      <c r="H50" s="46">
        <v>270000</v>
      </c>
      <c r="I50" s="46">
        <v>6</v>
      </c>
      <c r="J50" s="46"/>
      <c r="K5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0" s="53">
        <f ca="1">IF(OR(M49=MAX(import20191[NO]),M49=""),"",LOOKUP(ROW(M50)-ROWS($M$1:$M$3),import20191[NO]))</f>
        <v>47</v>
      </c>
      <c r="N50" s="49" t="str">
        <f ca="1">IF(import20192[[#This Row],[NO]]="","",LOOKUP(import20192[[#This Row],[NO]],import20191[NO],import20191[-]))</f>
        <v>UTN</v>
      </c>
      <c r="O50" s="47" t="str">
        <f ca="1">IF(import20192[[#This Row],[NO]]="","",LOOKUP(import20192[[#This Row],[NO]],import20191[NO],import20191[SERI]))</f>
        <v>6CM</v>
      </c>
      <c r="P50" s="44" t="str">
        <f ca="1">IF(import20192[[#This Row],[NO]]="","",LOOKUP(import20192[[#This Row],[NO]],import20191[NO],import20191[NAMA BARANG]))</f>
        <v>Hooks</v>
      </c>
      <c r="Q50" s="45">
        <f ca="1">IF(import20192[[#This Row],[NO]]="","",LOOKUP(import20192[[#This Row],[NO]],import20191[NO],import20191[ISI/ Jmlh/ Ctn]))</f>
        <v>2880</v>
      </c>
      <c r="R50" s="46">
        <f ca="1">IF(import20192[[#This Row],[NO]]="","",LOOKUP(import20192[[#This Row],[NO]],import20191[NO],import20191[JUMLAH]))</f>
        <v>6</v>
      </c>
      <c r="S50" s="48" t="str">
        <f ca="1">IF(import20192[[#This Row],[NO]]="","",LOOKUP(import20192[[#This Row],[NO]],import20191[NO],import20191[Grosir]))</f>
        <v>270000 (10%)</v>
      </c>
      <c r="T50" s="46">
        <f ca="1">IF(import20192[[#This Row],[NO]]="","",LOOKUP(import20192[[#This Row],[NO]],import20191[NO],import20191[Eceran]))</f>
        <v>270000</v>
      </c>
    </row>
    <row r="51" spans="1:20" ht="20.100000000000001" customHeight="1">
      <c r="A51" s="50">
        <f ca="1">IF(import20191[[#This Row],[JUMLAH]]&gt;0,COUNT(A$3:$A51),"")</f>
        <v>48</v>
      </c>
      <c r="B51" s="50" t="s">
        <v>3033</v>
      </c>
      <c r="C51" s="47" t="s">
        <v>3274</v>
      </c>
      <c r="D51" s="44" t="s">
        <v>3269</v>
      </c>
      <c r="E51" s="45">
        <v>1728</v>
      </c>
      <c r="F51" s="46">
        <f>IF(import20191[[#This Row],[BARU]]="",import20191[[#This Row],[JUMLAH AWAL]],import20191[[#This Row],[BARU]])</f>
        <v>5</v>
      </c>
      <c r="G51" s="48" t="s">
        <v>3528</v>
      </c>
      <c r="H51" s="46">
        <v>370000</v>
      </c>
      <c r="I51" s="46">
        <v>5</v>
      </c>
      <c r="J51" s="46"/>
      <c r="K5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1" s="53">
        <f ca="1">IF(OR(M50=MAX(import20191[NO]),M50=""),"",LOOKUP(ROW(M51)-ROWS($M$1:$M$3),import20191[NO]))</f>
        <v>48</v>
      </c>
      <c r="N51" s="49" t="str">
        <f ca="1">IF(import20192[[#This Row],[NO]]="","",LOOKUP(import20192[[#This Row],[NO]],import20191[NO],import20191[-]))</f>
        <v>UTN</v>
      </c>
      <c r="O51" s="47" t="str">
        <f ca="1">IF(import20192[[#This Row],[NO]]="","",LOOKUP(import20192[[#This Row],[NO]],import20191[NO],import20191[SERI]))</f>
        <v>8CM</v>
      </c>
      <c r="P51" s="44" t="str">
        <f ca="1">IF(import20192[[#This Row],[NO]]="","",LOOKUP(import20192[[#This Row],[NO]],import20191[NO],import20191[NAMA BARANG]))</f>
        <v>Hooks</v>
      </c>
      <c r="Q51" s="45">
        <f ca="1">IF(import20192[[#This Row],[NO]]="","",LOOKUP(import20192[[#This Row],[NO]],import20191[NO],import20191[ISI/ Jmlh/ Ctn]))</f>
        <v>1728</v>
      </c>
      <c r="R51" s="46">
        <f ca="1">IF(import20192[[#This Row],[NO]]="","",LOOKUP(import20192[[#This Row],[NO]],import20191[NO],import20191[JUMLAH]))</f>
        <v>5</v>
      </c>
      <c r="S51" s="48" t="str">
        <f ca="1">IF(import20192[[#This Row],[NO]]="","",LOOKUP(import20192[[#This Row],[NO]],import20191[NO],import20191[Grosir]))</f>
        <v>370000 (10%)</v>
      </c>
      <c r="T51" s="46">
        <f ca="1">IF(import20192[[#This Row],[NO]]="","",LOOKUP(import20192[[#This Row],[NO]],import20191[NO],import20191[Eceran]))</f>
        <v>370000</v>
      </c>
    </row>
    <row r="52" spans="1:20" ht="20.100000000000001" customHeight="1">
      <c r="A52" s="50">
        <f ca="1">IF(import20191[[#This Row],[JUMLAH]]&gt;0,COUNT(A$3:$A52),"")</f>
        <v>49</v>
      </c>
      <c r="B52" s="50" t="s">
        <v>3033</v>
      </c>
      <c r="C52" s="47">
        <v>1505</v>
      </c>
      <c r="D52" s="44" t="s">
        <v>3275</v>
      </c>
      <c r="E52" s="45">
        <v>200</v>
      </c>
      <c r="F52" s="46">
        <f>IF(import20191[[#This Row],[BARU]]="",import20191[[#This Row],[JUMLAH AWAL]],import20191[[#This Row],[BARU]])</f>
        <v>4</v>
      </c>
      <c r="G52" s="48" t="s">
        <v>3529</v>
      </c>
      <c r="H52" s="46">
        <v>9000</v>
      </c>
      <c r="I52" s="46">
        <v>4</v>
      </c>
      <c r="J52" s="46"/>
      <c r="K5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2" s="53">
        <f ca="1">IF(OR(M51=MAX(import20191[NO]),M51=""),"",LOOKUP(ROW(M52)-ROWS($M$1:$M$3),import20191[NO]))</f>
        <v>49</v>
      </c>
      <c r="N52" s="49" t="str">
        <f ca="1">IF(import20192[[#This Row],[NO]]="","",LOOKUP(import20192[[#This Row],[NO]],import20191[NO],import20191[-]))</f>
        <v>UTN</v>
      </c>
      <c r="O52" s="47">
        <f ca="1">IF(import20192[[#This Row],[NO]]="","",LOOKUP(import20192[[#This Row],[NO]],import20191[NO],import20191[SERI]))</f>
        <v>1505</v>
      </c>
      <c r="P52" s="44" t="str">
        <f ca="1">IF(import20192[[#This Row],[NO]]="","",LOOKUP(import20192[[#This Row],[NO]],import20191[NO],import20191[NAMA BARANG]))</f>
        <v>Tape</v>
      </c>
      <c r="Q52" s="45">
        <f ca="1">IF(import20192[[#This Row],[NO]]="","",LOOKUP(import20192[[#This Row],[NO]],import20191[NO],import20191[ISI/ Jmlh/ Ctn]))</f>
        <v>200</v>
      </c>
      <c r="R52" s="46">
        <f ca="1">IF(import20192[[#This Row],[NO]]="","",LOOKUP(import20192[[#This Row],[NO]],import20191[NO],import20191[JUMLAH]))</f>
        <v>4</v>
      </c>
      <c r="S52" s="48" t="str">
        <f ca="1">IF(import20192[[#This Row],[NO]]="","",LOOKUP(import20192[[#This Row],[NO]],import20191[NO],import20191[Grosir]))</f>
        <v>9000 (10%)</v>
      </c>
      <c r="T52" s="46">
        <f ca="1">IF(import20192[[#This Row],[NO]]="","",LOOKUP(import20192[[#This Row],[NO]],import20191[NO],import20191[Eceran]))</f>
        <v>9000</v>
      </c>
    </row>
    <row r="53" spans="1:20" ht="20.100000000000001" customHeight="1">
      <c r="A53" s="50">
        <f ca="1">IF(import20191[[#This Row],[JUMLAH]]&gt;0,COUNT(A$3:$A53),"")</f>
        <v>50</v>
      </c>
      <c r="B53" s="50" t="s">
        <v>3033</v>
      </c>
      <c r="C53" s="47" t="s">
        <v>3276</v>
      </c>
      <c r="D53" s="44" t="s">
        <v>3275</v>
      </c>
      <c r="E53" s="45">
        <v>200</v>
      </c>
      <c r="F53" s="46">
        <f>IF(import20191[[#This Row],[BARU]]="",import20191[[#This Row],[JUMLAH AWAL]],import20191[[#This Row],[BARU]])</f>
        <v>7</v>
      </c>
      <c r="G53" s="48" t="s">
        <v>3530</v>
      </c>
      <c r="H53" s="46">
        <v>8500</v>
      </c>
      <c r="I53" s="46">
        <v>7</v>
      </c>
      <c r="J53" s="46"/>
      <c r="K5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3" s="53">
        <f ca="1">IF(OR(M52=MAX(import20191[NO]),M52=""),"",LOOKUP(ROW(M53)-ROWS($M$1:$M$3),import20191[NO]))</f>
        <v>50</v>
      </c>
      <c r="N53" s="49" t="str">
        <f ca="1">IF(import20192[[#This Row],[NO]]="","",LOOKUP(import20192[[#This Row],[NO]],import20191[NO],import20191[-]))</f>
        <v>UTN</v>
      </c>
      <c r="O53" s="47" t="str">
        <f ca="1">IF(import20192[[#This Row],[NO]]="","",LOOKUP(import20192[[#This Row],[NO]],import20191[NO],import20191[SERI]))</f>
        <v>1503-CD</v>
      </c>
      <c r="P53" s="44" t="str">
        <f ca="1">IF(import20192[[#This Row],[NO]]="","",LOOKUP(import20192[[#This Row],[NO]],import20191[NO],import20191[NAMA BARANG]))</f>
        <v>Tape</v>
      </c>
      <c r="Q53" s="45">
        <f ca="1">IF(import20192[[#This Row],[NO]]="","",LOOKUP(import20192[[#This Row],[NO]],import20191[NO],import20191[ISI/ Jmlh/ Ctn]))</f>
        <v>200</v>
      </c>
      <c r="R53" s="46">
        <f ca="1">IF(import20192[[#This Row],[NO]]="","",LOOKUP(import20192[[#This Row],[NO]],import20191[NO],import20191[JUMLAH]))</f>
        <v>7</v>
      </c>
      <c r="S53" s="48" t="str">
        <f ca="1">IF(import20192[[#This Row],[NO]]="","",LOOKUP(import20192[[#This Row],[NO]],import20191[NO],import20191[Grosir]))</f>
        <v>8500 (10%)</v>
      </c>
      <c r="T53" s="46">
        <f ca="1">IF(import20192[[#This Row],[NO]]="","",LOOKUP(import20192[[#This Row],[NO]],import20191[NO],import20191[Eceran]))</f>
        <v>8500</v>
      </c>
    </row>
    <row r="54" spans="1:20" ht="20.100000000000001" customHeight="1">
      <c r="A54" s="50">
        <f ca="1">IF(import20191[[#This Row],[JUMLAH]]&gt;0,COUNT(A$3:$A54),"")</f>
        <v>51</v>
      </c>
      <c r="B54" s="50" t="s">
        <v>3033</v>
      </c>
      <c r="C54" s="47" t="s">
        <v>3277</v>
      </c>
      <c r="D54" s="44" t="s">
        <v>3275</v>
      </c>
      <c r="E54" s="45">
        <v>480</v>
      </c>
      <c r="F54" s="46">
        <f>IF(import20191[[#This Row],[BARU]]="",import20191[[#This Row],[JUMLAH AWAL]],import20191[[#This Row],[BARU]])</f>
        <v>2</v>
      </c>
      <c r="G54" s="48" t="s">
        <v>3529</v>
      </c>
      <c r="H54" s="46">
        <v>9000</v>
      </c>
      <c r="I54" s="46">
        <v>2</v>
      </c>
      <c r="J54" s="46"/>
      <c r="K5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4" s="53">
        <f ca="1">IF(OR(M53=MAX(import20191[NO]),M53=""),"",LOOKUP(ROW(M54)-ROWS($M$1:$M$3),import20191[NO]))</f>
        <v>51</v>
      </c>
      <c r="N54" s="49" t="str">
        <f ca="1">IF(import20192[[#This Row],[NO]]="","",LOOKUP(import20192[[#This Row],[NO]],import20191[NO],import20191[-]))</f>
        <v>UTN</v>
      </c>
      <c r="O54" s="47" t="str">
        <f ca="1">IF(import20192[[#This Row],[NO]]="","",LOOKUP(import20192[[#This Row],[NO]],import20191[NO],import20191[SERI]))</f>
        <v>1510-G</v>
      </c>
      <c r="P54" s="44" t="str">
        <f ca="1">IF(import20192[[#This Row],[NO]]="","",LOOKUP(import20192[[#This Row],[NO]],import20191[NO],import20191[NAMA BARANG]))</f>
        <v>Tape</v>
      </c>
      <c r="Q54" s="45">
        <f ca="1">IF(import20192[[#This Row],[NO]]="","",LOOKUP(import20192[[#This Row],[NO]],import20191[NO],import20191[ISI/ Jmlh/ Ctn]))</f>
        <v>480</v>
      </c>
      <c r="R54" s="46">
        <f ca="1">IF(import20192[[#This Row],[NO]]="","",LOOKUP(import20192[[#This Row],[NO]],import20191[NO],import20191[JUMLAH]))</f>
        <v>2</v>
      </c>
      <c r="S54" s="48" t="str">
        <f ca="1">IF(import20192[[#This Row],[NO]]="","",LOOKUP(import20192[[#This Row],[NO]],import20191[NO],import20191[Grosir]))</f>
        <v>9000 (10%)</v>
      </c>
      <c r="T54" s="46">
        <f ca="1">IF(import20192[[#This Row],[NO]]="","",LOOKUP(import20192[[#This Row],[NO]],import20191[NO],import20191[Eceran]))</f>
        <v>9000</v>
      </c>
    </row>
    <row r="55" spans="1:20" ht="20.100000000000001" customHeight="1">
      <c r="A55" s="50">
        <f ca="1">IF(import20191[[#This Row],[JUMLAH]]&gt;0,COUNT(A$3:$A55),"")</f>
        <v>52</v>
      </c>
      <c r="B55" s="50" t="s">
        <v>3033</v>
      </c>
      <c r="C55" s="47">
        <v>4505</v>
      </c>
      <c r="D55" s="44" t="s">
        <v>3275</v>
      </c>
      <c r="E55" s="45">
        <v>144</v>
      </c>
      <c r="F55" s="46">
        <f>IF(import20191[[#This Row],[BARU]]="",import20191[[#This Row],[JUMLAH AWAL]],import20191[[#This Row],[BARU]])</f>
        <v>10</v>
      </c>
      <c r="G55" s="48" t="s">
        <v>3531</v>
      </c>
      <c r="H55" s="46">
        <v>7000</v>
      </c>
      <c r="I55" s="46">
        <v>10</v>
      </c>
      <c r="J55" s="46"/>
      <c r="K5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5" s="53">
        <f ca="1">IF(OR(M54=MAX(import20191[NO]),M54=""),"",LOOKUP(ROW(M55)-ROWS($M$1:$M$3),import20191[NO]))</f>
        <v>52</v>
      </c>
      <c r="N55" s="49" t="str">
        <f ca="1">IF(import20192[[#This Row],[NO]]="","",LOOKUP(import20192[[#This Row],[NO]],import20191[NO],import20191[-]))</f>
        <v>UTN</v>
      </c>
      <c r="O55" s="47">
        <f ca="1">IF(import20192[[#This Row],[NO]]="","",LOOKUP(import20192[[#This Row],[NO]],import20191[NO],import20191[SERI]))</f>
        <v>4505</v>
      </c>
      <c r="P55" s="44" t="str">
        <f ca="1">IF(import20192[[#This Row],[NO]]="","",LOOKUP(import20192[[#This Row],[NO]],import20191[NO],import20191[NAMA BARANG]))</f>
        <v>Tape</v>
      </c>
      <c r="Q55" s="45">
        <f ca="1">IF(import20192[[#This Row],[NO]]="","",LOOKUP(import20192[[#This Row],[NO]],import20191[NO],import20191[ISI/ Jmlh/ Ctn]))</f>
        <v>144</v>
      </c>
      <c r="R55" s="46">
        <f ca="1">IF(import20192[[#This Row],[NO]]="","",LOOKUP(import20192[[#This Row],[NO]],import20191[NO],import20191[JUMLAH]))</f>
        <v>10</v>
      </c>
      <c r="S55" s="48" t="str">
        <f ca="1">IF(import20192[[#This Row],[NO]]="","",LOOKUP(import20192[[#This Row],[NO]],import20191[NO],import20191[Grosir]))</f>
        <v>7000 (10%)</v>
      </c>
      <c r="T55" s="46">
        <f ca="1">IF(import20192[[#This Row],[NO]]="","",LOOKUP(import20192[[#This Row],[NO]],import20191[NO],import20191[Eceran]))</f>
        <v>7000</v>
      </c>
    </row>
    <row r="56" spans="1:20" ht="20.100000000000001" customHeight="1">
      <c r="A56" s="50">
        <f ca="1">IF(import20191[[#This Row],[JUMLAH]]&gt;0,COUNT(A$3:$A56),"")</f>
        <v>53</v>
      </c>
      <c r="B56" s="50" t="s">
        <v>3033</v>
      </c>
      <c r="C56" s="47" t="s">
        <v>3278</v>
      </c>
      <c r="D56" s="44" t="s">
        <v>3038</v>
      </c>
      <c r="E56" s="45">
        <v>600</v>
      </c>
      <c r="F56" s="46">
        <f>IF(import20191[[#This Row],[BARU]]="",import20191[[#This Row],[JUMLAH AWAL]],import20191[[#This Row],[BARU]])</f>
        <v>1</v>
      </c>
      <c r="G56" s="48" t="s">
        <v>3532</v>
      </c>
      <c r="H56" s="46">
        <v>10000</v>
      </c>
      <c r="I56" s="46">
        <v>1</v>
      </c>
      <c r="J56" s="46"/>
      <c r="K5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6" s="53">
        <f ca="1">IF(OR(M55=MAX(import20191[NO]),M55=""),"",LOOKUP(ROW(M56)-ROWS($M$1:$M$3),import20191[NO]))</f>
        <v>53</v>
      </c>
      <c r="N56" s="49" t="str">
        <f ca="1">IF(import20192[[#This Row],[NO]]="","",LOOKUP(import20192[[#This Row],[NO]],import20191[NO],import20191[-]))</f>
        <v>UTN</v>
      </c>
      <c r="O56" s="47" t="str">
        <f ca="1">IF(import20192[[#This Row],[NO]]="","",LOOKUP(import20192[[#This Row],[NO]],import20191[NO],import20191[SERI]))</f>
        <v>251-73A</v>
      </c>
      <c r="P56" s="44" t="str">
        <f ca="1">IF(import20192[[#This Row],[NO]]="","",LOOKUP(import20192[[#This Row],[NO]],import20191[NO],import20191[NAMA BARANG]))</f>
        <v>Brush</v>
      </c>
      <c r="Q56" s="45">
        <f ca="1">IF(import20192[[#This Row],[NO]]="","",LOOKUP(import20192[[#This Row],[NO]],import20191[NO],import20191[ISI/ Jmlh/ Ctn]))</f>
        <v>600</v>
      </c>
      <c r="R56" s="46">
        <f ca="1">IF(import20192[[#This Row],[NO]]="","",LOOKUP(import20192[[#This Row],[NO]],import20191[NO],import20191[JUMLAH]))</f>
        <v>1</v>
      </c>
      <c r="S56" s="48" t="str">
        <f ca="1">IF(import20192[[#This Row],[NO]]="","",LOOKUP(import20192[[#This Row],[NO]],import20191[NO],import20191[Grosir]))</f>
        <v>10000 (10%)</v>
      </c>
      <c r="T56" s="46">
        <f ca="1">IF(import20192[[#This Row],[NO]]="","",LOOKUP(import20192[[#This Row],[NO]],import20191[NO],import20191[Eceran]))</f>
        <v>10000</v>
      </c>
    </row>
    <row r="57" spans="1:20" ht="20.100000000000001" customHeight="1">
      <c r="A57" s="50">
        <f ca="1">IF(import20191[[#This Row],[JUMLAH]]&gt;0,COUNT(A$3:$A57),"")</f>
        <v>54</v>
      </c>
      <c r="B57" s="50" t="s">
        <v>3033</v>
      </c>
      <c r="C57" s="47" t="s">
        <v>3279</v>
      </c>
      <c r="D57" s="44" t="s">
        <v>3038</v>
      </c>
      <c r="E57" s="45">
        <v>600</v>
      </c>
      <c r="F57" s="46">
        <f>IF(import20191[[#This Row],[BARU]]="",import20191[[#This Row],[JUMLAH AWAL]],import20191[[#This Row],[BARU]])</f>
        <v>2</v>
      </c>
      <c r="G57" s="48" t="s">
        <v>3516</v>
      </c>
      <c r="H57" s="46">
        <v>12500</v>
      </c>
      <c r="I57" s="46">
        <v>2</v>
      </c>
      <c r="J57" s="46"/>
      <c r="K5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7" s="53">
        <f ca="1">IF(OR(M56=MAX(import20191[NO]),M56=""),"",LOOKUP(ROW(M57)-ROWS($M$1:$M$3),import20191[NO]))</f>
        <v>54</v>
      </c>
      <c r="N57" s="49" t="str">
        <f ca="1">IF(import20192[[#This Row],[NO]]="","",LOOKUP(import20192[[#This Row],[NO]],import20191[NO],import20191[-]))</f>
        <v>UTN</v>
      </c>
      <c r="O57" s="47" t="str">
        <f ca="1">IF(import20192[[#This Row],[NO]]="","",LOOKUP(import20192[[#This Row],[NO]],import20191[NO],import20191[SERI]))</f>
        <v>B-6626</v>
      </c>
      <c r="P57" s="44" t="str">
        <f ca="1">IF(import20192[[#This Row],[NO]]="","",LOOKUP(import20192[[#This Row],[NO]],import20191[NO],import20191[NAMA BARANG]))</f>
        <v>Brush</v>
      </c>
      <c r="Q57" s="45">
        <f ca="1">IF(import20192[[#This Row],[NO]]="","",LOOKUP(import20192[[#This Row],[NO]],import20191[NO],import20191[ISI/ Jmlh/ Ctn]))</f>
        <v>600</v>
      </c>
      <c r="R57" s="46">
        <f ca="1">IF(import20192[[#This Row],[NO]]="","",LOOKUP(import20192[[#This Row],[NO]],import20191[NO],import20191[JUMLAH]))</f>
        <v>2</v>
      </c>
      <c r="S57" s="48" t="str">
        <f ca="1">IF(import20192[[#This Row],[NO]]="","",LOOKUP(import20192[[#This Row],[NO]],import20191[NO],import20191[Grosir]))</f>
        <v>12500 (10%)</v>
      </c>
      <c r="T57" s="46">
        <f ca="1">IF(import20192[[#This Row],[NO]]="","",LOOKUP(import20192[[#This Row],[NO]],import20191[NO],import20191[Eceran]))</f>
        <v>12500</v>
      </c>
    </row>
    <row r="58" spans="1:20" ht="20.100000000000001" customHeight="1">
      <c r="A58" s="50">
        <f ca="1">IF(import20191[[#This Row],[JUMLAH]]&gt;0,COUNT(A$3:$A58),"")</f>
        <v>55</v>
      </c>
      <c r="B58" s="50" t="s">
        <v>3033</v>
      </c>
      <c r="C58" s="47" t="s">
        <v>3280</v>
      </c>
      <c r="D58" s="44" t="s">
        <v>3038</v>
      </c>
      <c r="E58" s="45">
        <v>600</v>
      </c>
      <c r="F58" s="46">
        <f>IF(import20191[[#This Row],[BARU]]="",import20191[[#This Row],[JUMLAH AWAL]],import20191[[#This Row],[BARU]])</f>
        <v>1</v>
      </c>
      <c r="G58" s="48" t="s">
        <v>3533</v>
      </c>
      <c r="H58" s="46">
        <v>12000</v>
      </c>
      <c r="I58" s="46">
        <v>1</v>
      </c>
      <c r="J58" s="46"/>
      <c r="K5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8" s="53">
        <f ca="1">IF(OR(M57=MAX(import20191[NO]),M57=""),"",LOOKUP(ROW(M58)-ROWS($M$1:$M$3),import20191[NO]))</f>
        <v>55</v>
      </c>
      <c r="N58" s="49" t="str">
        <f ca="1">IF(import20192[[#This Row],[NO]]="","",LOOKUP(import20192[[#This Row],[NO]],import20191[NO],import20191[-]))</f>
        <v>UTN</v>
      </c>
      <c r="O58" s="47" t="str">
        <f ca="1">IF(import20192[[#This Row],[NO]]="","",LOOKUP(import20192[[#This Row],[NO]],import20191[NO],import20191[SERI]))</f>
        <v>B-5795</v>
      </c>
      <c r="P58" s="44" t="str">
        <f ca="1">IF(import20192[[#This Row],[NO]]="","",LOOKUP(import20192[[#This Row],[NO]],import20191[NO],import20191[NAMA BARANG]))</f>
        <v>Brush</v>
      </c>
      <c r="Q58" s="45">
        <f ca="1">IF(import20192[[#This Row],[NO]]="","",LOOKUP(import20192[[#This Row],[NO]],import20191[NO],import20191[ISI/ Jmlh/ Ctn]))</f>
        <v>600</v>
      </c>
      <c r="R58" s="46">
        <f ca="1">IF(import20192[[#This Row],[NO]]="","",LOOKUP(import20192[[#This Row],[NO]],import20191[NO],import20191[JUMLAH]))</f>
        <v>1</v>
      </c>
      <c r="S58" s="48" t="str">
        <f ca="1">IF(import20192[[#This Row],[NO]]="","",LOOKUP(import20192[[#This Row],[NO]],import20191[NO],import20191[Grosir]))</f>
        <v>12000 (10%)</v>
      </c>
      <c r="T58" s="46">
        <f ca="1">IF(import20192[[#This Row],[NO]]="","",LOOKUP(import20192[[#This Row],[NO]],import20191[NO],import20191[Eceran]))</f>
        <v>12000</v>
      </c>
    </row>
    <row r="59" spans="1:20" ht="20.100000000000001" customHeight="1">
      <c r="A59" s="50">
        <f ca="1">IF(import20191[[#This Row],[JUMLAH]]&gt;0,COUNT(A$3:$A59),"")</f>
        <v>56</v>
      </c>
      <c r="B59" s="50" t="s">
        <v>3033</v>
      </c>
      <c r="C59" s="47" t="s">
        <v>3281</v>
      </c>
      <c r="D59" s="44" t="s">
        <v>3038</v>
      </c>
      <c r="E59" s="45">
        <v>600</v>
      </c>
      <c r="F59" s="46">
        <f>IF(import20191[[#This Row],[BARU]]="",import20191[[#This Row],[JUMLAH AWAL]],import20191[[#This Row],[BARU]])</f>
        <v>1</v>
      </c>
      <c r="G59" s="48" t="s">
        <v>3534</v>
      </c>
      <c r="H59" s="46">
        <v>13500</v>
      </c>
      <c r="I59" s="46">
        <v>1</v>
      </c>
      <c r="J59" s="46"/>
      <c r="K5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9" s="53">
        <f ca="1">IF(OR(M58=MAX(import20191[NO]),M58=""),"",LOOKUP(ROW(M59)-ROWS($M$1:$M$3),import20191[NO]))</f>
        <v>56</v>
      </c>
      <c r="N59" s="49" t="str">
        <f ca="1">IF(import20192[[#This Row],[NO]]="","",LOOKUP(import20192[[#This Row],[NO]],import20191[NO],import20191[-]))</f>
        <v>UTN</v>
      </c>
      <c r="O59" s="47" t="str">
        <f ca="1">IF(import20192[[#This Row],[NO]]="","",LOOKUP(import20192[[#This Row],[NO]],import20191[NO],import20191[SERI]))</f>
        <v>B-6636</v>
      </c>
      <c r="P59" s="44" t="str">
        <f ca="1">IF(import20192[[#This Row],[NO]]="","",LOOKUP(import20192[[#This Row],[NO]],import20191[NO],import20191[NAMA BARANG]))</f>
        <v>Brush</v>
      </c>
      <c r="Q59" s="45">
        <f ca="1">IF(import20192[[#This Row],[NO]]="","",LOOKUP(import20192[[#This Row],[NO]],import20191[NO],import20191[ISI/ Jmlh/ Ctn]))</f>
        <v>600</v>
      </c>
      <c r="R59" s="46">
        <f ca="1">IF(import20192[[#This Row],[NO]]="","",LOOKUP(import20192[[#This Row],[NO]],import20191[NO],import20191[JUMLAH]))</f>
        <v>1</v>
      </c>
      <c r="S59" s="48" t="str">
        <f ca="1">IF(import20192[[#This Row],[NO]]="","",LOOKUP(import20192[[#This Row],[NO]],import20191[NO],import20191[Grosir]))</f>
        <v>13500 (10%)</v>
      </c>
      <c r="T59" s="46">
        <f ca="1">IF(import20192[[#This Row],[NO]]="","",LOOKUP(import20192[[#This Row],[NO]],import20191[NO],import20191[Eceran]))</f>
        <v>13500</v>
      </c>
    </row>
    <row r="60" spans="1:20" ht="20.100000000000001" customHeight="1">
      <c r="A60" s="50">
        <f ca="1">IF(import20191[[#This Row],[JUMLAH]]&gt;0,COUNT(A$3:$A60),"")</f>
        <v>57</v>
      </c>
      <c r="B60" s="50" t="s">
        <v>3033</v>
      </c>
      <c r="C60" s="47" t="s">
        <v>3282</v>
      </c>
      <c r="D60" s="44" t="s">
        <v>3283</v>
      </c>
      <c r="E60" s="45">
        <v>432</v>
      </c>
      <c r="F60" s="46">
        <f>IF(import20191[[#This Row],[BARU]]="",import20191[[#This Row],[JUMLAH AWAL]],import20191[[#This Row],[BARU]])</f>
        <v>4</v>
      </c>
      <c r="G60" s="48" t="s">
        <v>3535</v>
      </c>
      <c r="H60" s="46">
        <v>110000</v>
      </c>
      <c r="I60" s="46">
        <v>4</v>
      </c>
      <c r="J60" s="46"/>
      <c r="K6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0" s="53">
        <f ca="1">IF(OR(M59=MAX(import20191[NO]),M59=""),"",LOOKUP(ROW(M60)-ROWS($M$1:$M$3),import20191[NO]))</f>
        <v>57</v>
      </c>
      <c r="N60" s="49" t="str">
        <f ca="1">IF(import20192[[#This Row],[NO]]="","",LOOKUP(import20192[[#This Row],[NO]],import20191[NO],import20191[-]))</f>
        <v>UTN</v>
      </c>
      <c r="O60" s="47" t="str">
        <f ca="1">IF(import20192[[#This Row],[NO]]="","",LOOKUP(import20192[[#This Row],[NO]],import20191[NO],import20191[SERI]))</f>
        <v>CP8391</v>
      </c>
      <c r="P60" s="44" t="str">
        <f ca="1">IF(import20192[[#This Row],[NO]]="","",LOOKUP(import20192[[#This Row],[NO]],import20191[NO],import20191[NAMA BARANG]))</f>
        <v>Correction tape</v>
      </c>
      <c r="Q60" s="45">
        <f ca="1">IF(import20192[[#This Row],[NO]]="","",LOOKUP(import20192[[#This Row],[NO]],import20191[NO],import20191[ISI/ Jmlh/ Ctn]))</f>
        <v>432</v>
      </c>
      <c r="R60" s="46">
        <f ca="1">IF(import20192[[#This Row],[NO]]="","",LOOKUP(import20192[[#This Row],[NO]],import20191[NO],import20191[JUMLAH]))</f>
        <v>4</v>
      </c>
      <c r="S60" s="48" t="str">
        <f ca="1">IF(import20192[[#This Row],[NO]]="","",LOOKUP(import20192[[#This Row],[NO]],import20191[NO],import20191[Grosir]))</f>
        <v>110000 (10%)</v>
      </c>
      <c r="T60" s="46">
        <f ca="1">IF(import20192[[#This Row],[NO]]="","",LOOKUP(import20192[[#This Row],[NO]],import20191[NO],import20191[Eceran]))</f>
        <v>110000</v>
      </c>
    </row>
    <row r="61" spans="1:20" ht="20.100000000000001" customHeight="1">
      <c r="A61" s="50">
        <f ca="1">IF(import20191[[#This Row],[JUMLAH]]&gt;0,COUNT(A$3:$A61),"")</f>
        <v>58</v>
      </c>
      <c r="B61" s="50" t="s">
        <v>3033</v>
      </c>
      <c r="C61" s="47" t="s">
        <v>3284</v>
      </c>
      <c r="D61" s="44" t="s">
        <v>3285</v>
      </c>
      <c r="E61" s="45">
        <v>360</v>
      </c>
      <c r="F61" s="46">
        <f>IF(import20191[[#This Row],[BARU]]="",import20191[[#This Row],[JUMLAH AWAL]],import20191[[#This Row],[BARU]])</f>
        <v>1</v>
      </c>
      <c r="G61" s="48" t="s">
        <v>3501</v>
      </c>
      <c r="H61" s="46">
        <v>100000</v>
      </c>
      <c r="I61" s="46">
        <v>1</v>
      </c>
      <c r="J61" s="46"/>
      <c r="K6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1" s="53">
        <f ca="1">IF(OR(M60=MAX(import20191[NO]),M60=""),"",LOOKUP(ROW(M61)-ROWS($M$1:$M$3),import20191[NO]))</f>
        <v>58</v>
      </c>
      <c r="N61" s="49" t="str">
        <f ca="1">IF(import20192[[#This Row],[NO]]="","",LOOKUP(import20192[[#This Row],[NO]],import20191[NO],import20191[-]))</f>
        <v>UTN</v>
      </c>
      <c r="O61" s="47" t="str">
        <f ca="1">IF(import20192[[#This Row],[NO]]="","",LOOKUP(import20192[[#This Row],[NO]],import20191[NO],import20191[SERI]))</f>
        <v>SK849K</v>
      </c>
      <c r="P61" s="44" t="str">
        <f ca="1">IF(import20192[[#This Row],[NO]]="","",LOOKUP(import20192[[#This Row],[NO]],import20191[NO],import20191[NAMA BARANG]))</f>
        <v>Eraser</v>
      </c>
      <c r="Q61" s="45">
        <f ca="1">IF(import20192[[#This Row],[NO]]="","",LOOKUP(import20192[[#This Row],[NO]],import20191[NO],import20191[ISI/ Jmlh/ Ctn]))</f>
        <v>360</v>
      </c>
      <c r="R61" s="46">
        <f ca="1">IF(import20192[[#This Row],[NO]]="","",LOOKUP(import20192[[#This Row],[NO]],import20191[NO],import20191[JUMLAH]))</f>
        <v>1</v>
      </c>
      <c r="S61" s="48" t="str">
        <f ca="1">IF(import20192[[#This Row],[NO]]="","",LOOKUP(import20192[[#This Row],[NO]],import20191[NO],import20191[Grosir]))</f>
        <v>100000 (10%)</v>
      </c>
      <c r="T61" s="46">
        <f ca="1">IF(import20192[[#This Row],[NO]]="","",LOOKUP(import20192[[#This Row],[NO]],import20191[NO],import20191[Eceran]))</f>
        <v>100000</v>
      </c>
    </row>
    <row r="62" spans="1:20" ht="20.100000000000001" customHeight="1">
      <c r="A62" s="50">
        <f ca="1">IF(import20191[[#This Row],[JUMLAH]]&gt;0,COUNT(A$3:$A62),"")</f>
        <v>59</v>
      </c>
      <c r="B62" s="50" t="s">
        <v>3033</v>
      </c>
      <c r="C62" s="47" t="s">
        <v>3286</v>
      </c>
      <c r="D62" s="44" t="s">
        <v>3287</v>
      </c>
      <c r="E62" s="45">
        <v>288</v>
      </c>
      <c r="F62" s="46">
        <f>IF(import20191[[#This Row],[BARU]]="",import20191[[#This Row],[JUMLAH AWAL]],import20191[[#This Row],[BARU]])</f>
        <v>1</v>
      </c>
      <c r="G62" s="48" t="s">
        <v>3507</v>
      </c>
      <c r="H62" s="46">
        <v>17500</v>
      </c>
      <c r="I62" s="46">
        <v>1</v>
      </c>
      <c r="J62" s="46"/>
      <c r="K6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2" s="53">
        <f ca="1">IF(OR(M61=MAX(import20191[NO]),M61=""),"",LOOKUP(ROW(M62)-ROWS($M$1:$M$3),import20191[NO]))</f>
        <v>59</v>
      </c>
      <c r="N62" s="49" t="str">
        <f ca="1">IF(import20192[[#This Row],[NO]]="","",LOOKUP(import20192[[#This Row],[NO]],import20191[NO],import20191[-]))</f>
        <v>UTN</v>
      </c>
      <c r="O62" s="47" t="str">
        <f ca="1">IF(import20192[[#This Row],[NO]]="","",LOOKUP(import20192[[#This Row],[NO]],import20191[NO],import20191[SERI]))</f>
        <v>Y-02</v>
      </c>
      <c r="P62" s="44" t="str">
        <f ca="1">IF(import20192[[#This Row],[NO]]="","",LOOKUP(import20192[[#This Row],[NO]],import20191[NO],import20191[NAMA BARANG]))</f>
        <v>Glitter</v>
      </c>
      <c r="Q62" s="45">
        <f ca="1">IF(import20192[[#This Row],[NO]]="","",LOOKUP(import20192[[#This Row],[NO]],import20191[NO],import20191[ISI/ Jmlh/ Ctn]))</f>
        <v>288</v>
      </c>
      <c r="R62" s="46">
        <f ca="1">IF(import20192[[#This Row],[NO]]="","",LOOKUP(import20192[[#This Row],[NO]],import20191[NO],import20191[JUMLAH]))</f>
        <v>1</v>
      </c>
      <c r="S62" s="48" t="str">
        <f ca="1">IF(import20192[[#This Row],[NO]]="","",LOOKUP(import20192[[#This Row],[NO]],import20191[NO],import20191[Grosir]))</f>
        <v>17500 (10%)</v>
      </c>
      <c r="T62" s="46">
        <f ca="1">IF(import20192[[#This Row],[NO]]="","",LOOKUP(import20192[[#This Row],[NO]],import20191[NO],import20191[Eceran]))</f>
        <v>17500</v>
      </c>
    </row>
    <row r="63" spans="1:20" ht="20.100000000000001" customHeight="1">
      <c r="A63" s="50">
        <f ca="1">IF(import20191[[#This Row],[JUMLAH]]&gt;0,COUNT(A$3:$A63),"")</f>
        <v>60</v>
      </c>
      <c r="B63" s="50" t="s">
        <v>3033</v>
      </c>
      <c r="C63" s="47" t="s">
        <v>3288</v>
      </c>
      <c r="D63" s="44" t="s">
        <v>3287</v>
      </c>
      <c r="E63" s="45">
        <v>96</v>
      </c>
      <c r="F63" s="46">
        <f>IF(import20191[[#This Row],[BARU]]="",import20191[[#This Row],[JUMLAH AWAL]],import20191[[#This Row],[BARU]])</f>
        <v>18</v>
      </c>
      <c r="G63" s="48" t="s">
        <v>3536</v>
      </c>
      <c r="H63" s="46">
        <v>40000</v>
      </c>
      <c r="I63" s="46">
        <v>18</v>
      </c>
      <c r="J63" s="46"/>
      <c r="K6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3" s="53">
        <f ca="1">IF(OR(M62=MAX(import20191[NO]),M62=""),"",LOOKUP(ROW(M63)-ROWS($M$1:$M$3),import20191[NO]))</f>
        <v>60</v>
      </c>
      <c r="N63" s="49" t="str">
        <f ca="1">IF(import20192[[#This Row],[NO]]="","",LOOKUP(import20192[[#This Row],[NO]],import20191[NO],import20191[-]))</f>
        <v>UTN</v>
      </c>
      <c r="O63" s="47" t="str">
        <f ca="1">IF(import20192[[#This Row],[NO]]="","",LOOKUP(import20192[[#This Row],[NO]],import20191[NO],import20191[SERI]))</f>
        <v>783-12</v>
      </c>
      <c r="P63" s="44" t="str">
        <f ca="1">IF(import20192[[#This Row],[NO]]="","",LOOKUP(import20192[[#This Row],[NO]],import20191[NO],import20191[NAMA BARANG]))</f>
        <v>Glitter</v>
      </c>
      <c r="Q63" s="45">
        <f ca="1">IF(import20192[[#This Row],[NO]]="","",LOOKUP(import20192[[#This Row],[NO]],import20191[NO],import20191[ISI/ Jmlh/ Ctn]))</f>
        <v>96</v>
      </c>
      <c r="R63" s="46">
        <f ca="1">IF(import20192[[#This Row],[NO]]="","",LOOKUP(import20192[[#This Row],[NO]],import20191[NO],import20191[JUMLAH]))</f>
        <v>18</v>
      </c>
      <c r="S63" s="48" t="str">
        <f ca="1">IF(import20192[[#This Row],[NO]]="","",LOOKUP(import20192[[#This Row],[NO]],import20191[NO],import20191[Grosir]))</f>
        <v>40000 (10%)</v>
      </c>
      <c r="T63" s="46">
        <f ca="1">IF(import20192[[#This Row],[NO]]="","",LOOKUP(import20192[[#This Row],[NO]],import20191[NO],import20191[Eceran]))</f>
        <v>40000</v>
      </c>
    </row>
    <row r="64" spans="1:20" ht="20.100000000000001" customHeight="1">
      <c r="A64" s="50">
        <f ca="1">IF(import20191[[#This Row],[JUMLAH]]&gt;0,COUNT(A$3:$A64),"")</f>
        <v>61</v>
      </c>
      <c r="B64" s="50" t="s">
        <v>3033</v>
      </c>
      <c r="C64" s="47" t="s">
        <v>3289</v>
      </c>
      <c r="D64" s="44" t="s">
        <v>3287</v>
      </c>
      <c r="E64" s="45">
        <v>96</v>
      </c>
      <c r="F64" s="46">
        <f>IF(import20191[[#This Row],[BARU]]="",import20191[[#This Row],[JUMLAH AWAL]],import20191[[#This Row],[BARU]])</f>
        <v>1</v>
      </c>
      <c r="G64" s="48" t="s">
        <v>3537</v>
      </c>
      <c r="H64" s="46">
        <v>62500</v>
      </c>
      <c r="I64" s="46">
        <v>1</v>
      </c>
      <c r="J64" s="46"/>
      <c r="K6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4" s="53">
        <f ca="1">IF(OR(M63=MAX(import20191[NO]),M63=""),"",LOOKUP(ROW(M64)-ROWS($M$1:$M$3),import20191[NO]))</f>
        <v>61</v>
      </c>
      <c r="N64" s="49" t="str">
        <f ca="1">IF(import20192[[#This Row],[NO]]="","",LOOKUP(import20192[[#This Row],[NO]],import20191[NO],import20191[-]))</f>
        <v>UTN</v>
      </c>
      <c r="O64" s="47" t="str">
        <f ca="1">IF(import20192[[#This Row],[NO]]="","",LOOKUP(import20192[[#This Row],[NO]],import20191[NO],import20191[SERI]))</f>
        <v>782-12</v>
      </c>
      <c r="P64" s="44" t="str">
        <f ca="1">IF(import20192[[#This Row],[NO]]="","",LOOKUP(import20192[[#This Row],[NO]],import20191[NO],import20191[NAMA BARANG]))</f>
        <v>Glitter</v>
      </c>
      <c r="Q64" s="45">
        <f ca="1">IF(import20192[[#This Row],[NO]]="","",LOOKUP(import20192[[#This Row],[NO]],import20191[NO],import20191[ISI/ Jmlh/ Ctn]))</f>
        <v>96</v>
      </c>
      <c r="R64" s="46">
        <f ca="1">IF(import20192[[#This Row],[NO]]="","",LOOKUP(import20192[[#This Row],[NO]],import20191[NO],import20191[JUMLAH]))</f>
        <v>1</v>
      </c>
      <c r="S64" s="48" t="str">
        <f ca="1">IF(import20192[[#This Row],[NO]]="","",LOOKUP(import20192[[#This Row],[NO]],import20191[NO],import20191[Grosir]))</f>
        <v>62500 (10%)</v>
      </c>
      <c r="T64" s="46">
        <f ca="1">IF(import20192[[#This Row],[NO]]="","",LOOKUP(import20192[[#This Row],[NO]],import20191[NO],import20191[Eceran]))</f>
        <v>62500</v>
      </c>
    </row>
    <row r="65" spans="1:20" ht="20.100000000000001" customHeight="1">
      <c r="A65" s="50">
        <f ca="1">IF(import20191[[#This Row],[JUMLAH]]&gt;0,COUNT(A$3:$A65),"")</f>
        <v>62</v>
      </c>
      <c r="B65" s="50" t="s">
        <v>3033</v>
      </c>
      <c r="C65" s="47" t="s">
        <v>3290</v>
      </c>
      <c r="D65" s="44" t="s">
        <v>3287</v>
      </c>
      <c r="E65" s="45">
        <v>288</v>
      </c>
      <c r="F65" s="46">
        <f>IF(import20191[[#This Row],[BARU]]="",import20191[[#This Row],[JUMLAH AWAL]],import20191[[#This Row],[BARU]])</f>
        <v>25</v>
      </c>
      <c r="G65" s="48" t="s">
        <v>3507</v>
      </c>
      <c r="H65" s="46">
        <v>17500</v>
      </c>
      <c r="I65" s="46">
        <v>25</v>
      </c>
      <c r="J65" s="46"/>
      <c r="K6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5" s="53">
        <f ca="1">IF(OR(M64=MAX(import20191[NO]),M64=""),"",LOOKUP(ROW(M65)-ROWS($M$1:$M$3),import20191[NO]))</f>
        <v>62</v>
      </c>
      <c r="N65" s="49" t="str">
        <f ca="1">IF(import20192[[#This Row],[NO]]="","",LOOKUP(import20192[[#This Row],[NO]],import20191[NO],import20191[-]))</f>
        <v>UTN</v>
      </c>
      <c r="O65" s="47" t="str">
        <f ca="1">IF(import20192[[#This Row],[NO]]="","",LOOKUP(import20192[[#This Row],[NO]],import20191[NO],import20191[SERI]))</f>
        <v>GF-88</v>
      </c>
      <c r="P65" s="44" t="str">
        <f ca="1">IF(import20192[[#This Row],[NO]]="","",LOOKUP(import20192[[#This Row],[NO]],import20191[NO],import20191[NAMA BARANG]))</f>
        <v>Glitter</v>
      </c>
      <c r="Q65" s="45">
        <f ca="1">IF(import20192[[#This Row],[NO]]="","",LOOKUP(import20192[[#This Row],[NO]],import20191[NO],import20191[ISI/ Jmlh/ Ctn]))</f>
        <v>288</v>
      </c>
      <c r="R65" s="46">
        <f ca="1">IF(import20192[[#This Row],[NO]]="","",LOOKUP(import20192[[#This Row],[NO]],import20191[NO],import20191[JUMLAH]))</f>
        <v>25</v>
      </c>
      <c r="S65" s="48" t="str">
        <f ca="1">IF(import20192[[#This Row],[NO]]="","",LOOKUP(import20192[[#This Row],[NO]],import20191[NO],import20191[Grosir]))</f>
        <v>17500 (10%)</v>
      </c>
      <c r="T65" s="46">
        <f ca="1">IF(import20192[[#This Row],[NO]]="","",LOOKUP(import20192[[#This Row],[NO]],import20191[NO],import20191[Eceran]))</f>
        <v>17500</v>
      </c>
    </row>
    <row r="66" spans="1:20" ht="20.100000000000001" customHeight="1">
      <c r="A66" s="50">
        <f ca="1">IF(import20191[[#This Row],[JUMLAH]]&gt;0,COUNT(A$3:$A66),"")</f>
        <v>63</v>
      </c>
      <c r="B66" s="50" t="s">
        <v>3033</v>
      </c>
      <c r="C66" s="47" t="s">
        <v>3291</v>
      </c>
      <c r="D66" s="44" t="s">
        <v>3287</v>
      </c>
      <c r="E66" s="45">
        <v>60</v>
      </c>
      <c r="F66" s="46">
        <f>IF(import20191[[#This Row],[BARU]]="",import20191[[#This Row],[JUMLAH AWAL]],import20191[[#This Row],[BARU]])</f>
        <v>18</v>
      </c>
      <c r="G66" s="48" t="s">
        <v>3538</v>
      </c>
      <c r="H66" s="46">
        <v>55000</v>
      </c>
      <c r="I66" s="46">
        <v>18</v>
      </c>
      <c r="J66" s="46"/>
      <c r="K6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6" s="53">
        <f ca="1">IF(OR(M65=MAX(import20191[NO]),M65=""),"",LOOKUP(ROW(M66)-ROWS($M$1:$M$3),import20191[NO]))</f>
        <v>63</v>
      </c>
      <c r="N66" s="49" t="str">
        <f ca="1">IF(import20192[[#This Row],[NO]]="","",LOOKUP(import20192[[#This Row],[NO]],import20191[NO],import20191[-]))</f>
        <v>UTN</v>
      </c>
      <c r="O66" s="47" t="str">
        <f ca="1">IF(import20192[[#This Row],[NO]]="","",LOOKUP(import20192[[#This Row],[NO]],import20191[NO],import20191[SERI]))</f>
        <v>GF-2012</v>
      </c>
      <c r="P66" s="44" t="str">
        <f ca="1">IF(import20192[[#This Row],[NO]]="","",LOOKUP(import20192[[#This Row],[NO]],import20191[NO],import20191[NAMA BARANG]))</f>
        <v>Glitter</v>
      </c>
      <c r="Q66" s="45">
        <f ca="1">IF(import20192[[#This Row],[NO]]="","",LOOKUP(import20192[[#This Row],[NO]],import20191[NO],import20191[ISI/ Jmlh/ Ctn]))</f>
        <v>60</v>
      </c>
      <c r="R66" s="46">
        <f ca="1">IF(import20192[[#This Row],[NO]]="","",LOOKUP(import20192[[#This Row],[NO]],import20191[NO],import20191[JUMLAH]))</f>
        <v>18</v>
      </c>
      <c r="S66" s="48" t="str">
        <f ca="1">IF(import20192[[#This Row],[NO]]="","",LOOKUP(import20192[[#This Row],[NO]],import20191[NO],import20191[Grosir]))</f>
        <v>55000 (10%)</v>
      </c>
      <c r="T66" s="46">
        <f ca="1">IF(import20192[[#This Row],[NO]]="","",LOOKUP(import20192[[#This Row],[NO]],import20191[NO],import20191[Eceran]))</f>
        <v>55000</v>
      </c>
    </row>
    <row r="67" spans="1:20" ht="20.100000000000001" customHeight="1">
      <c r="A67" s="50">
        <f ca="1">IF(import20191[[#This Row],[JUMLAH]]&gt;0,COUNT(A$3:$A67),"")</f>
        <v>64</v>
      </c>
      <c r="B67" s="50" t="s">
        <v>3033</v>
      </c>
      <c r="C67" s="47" t="s">
        <v>3292</v>
      </c>
      <c r="D67" s="44" t="s">
        <v>3218</v>
      </c>
      <c r="E67" s="45">
        <v>600</v>
      </c>
      <c r="F67" s="46">
        <f>IF(import20191[[#This Row],[BARU]]="",import20191[[#This Row],[JUMLAH AWAL]],import20191[[#This Row],[BARU]])</f>
        <v>2</v>
      </c>
      <c r="G67" s="48" t="s">
        <v>3501</v>
      </c>
      <c r="H67" s="46">
        <v>100000</v>
      </c>
      <c r="I67" s="46">
        <v>2</v>
      </c>
      <c r="J67" s="46"/>
      <c r="K6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7" s="53">
        <f ca="1">IF(OR(M66=MAX(import20191[NO]),M66=""),"",LOOKUP(ROW(M67)-ROWS($M$1:$M$3),import20191[NO]))</f>
        <v>64</v>
      </c>
      <c r="N67" s="49" t="str">
        <f ca="1">IF(import20192[[#This Row],[NO]]="","",LOOKUP(import20192[[#This Row],[NO]],import20191[NO],import20191[-]))</f>
        <v>UTN</v>
      </c>
      <c r="O67" s="47" t="str">
        <f ca="1">IF(import20192[[#This Row],[NO]]="","",LOOKUP(import20192[[#This Row],[NO]],import20191[NO],import20191[SERI]))</f>
        <v>349 ANGKA</v>
      </c>
      <c r="P67" s="44" t="str">
        <f ca="1">IF(import20192[[#This Row],[NO]]="","",LOOKUP(import20192[[#This Row],[NO]],import20191[NO],import20191[NAMA BARANG]))</f>
        <v>Letter</v>
      </c>
      <c r="Q67" s="45">
        <f ca="1">IF(import20192[[#This Row],[NO]]="","",LOOKUP(import20192[[#This Row],[NO]],import20191[NO],import20191[ISI/ Jmlh/ Ctn]))</f>
        <v>600</v>
      </c>
      <c r="R67" s="46">
        <f ca="1">IF(import20192[[#This Row],[NO]]="","",LOOKUP(import20192[[#This Row],[NO]],import20191[NO],import20191[JUMLAH]))</f>
        <v>2</v>
      </c>
      <c r="S67" s="48" t="str">
        <f ca="1">IF(import20192[[#This Row],[NO]]="","",LOOKUP(import20192[[#This Row],[NO]],import20191[NO],import20191[Grosir]))</f>
        <v>100000 (10%)</v>
      </c>
      <c r="T67" s="46">
        <f ca="1">IF(import20192[[#This Row],[NO]]="","",LOOKUP(import20192[[#This Row],[NO]],import20191[NO],import20191[Eceran]))</f>
        <v>100000</v>
      </c>
    </row>
    <row r="68" spans="1:20" ht="20.100000000000001" customHeight="1">
      <c r="A68" s="50">
        <f ca="1">IF(import20191[[#This Row],[JUMLAH]]&gt;0,COUNT(A$3:$A68),"")</f>
        <v>65</v>
      </c>
      <c r="B68" s="50" t="s">
        <v>3033</v>
      </c>
      <c r="C68" s="47" t="s">
        <v>3293</v>
      </c>
      <c r="D68" s="44" t="s">
        <v>3219</v>
      </c>
      <c r="E68" s="45">
        <v>400</v>
      </c>
      <c r="F68" s="46">
        <f>IF(import20191[[#This Row],[BARU]]="",import20191[[#This Row],[JUMLAH AWAL]],import20191[[#This Row],[BARU]])</f>
        <v>1</v>
      </c>
      <c r="G68" s="48" t="s">
        <v>3501</v>
      </c>
      <c r="H68" s="46">
        <v>100000</v>
      </c>
      <c r="I68" s="46">
        <v>1</v>
      </c>
      <c r="J68" s="46"/>
      <c r="K6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8" s="53">
        <f ca="1">IF(OR(M67=MAX(import20191[NO]),M67=""),"",LOOKUP(ROW(M68)-ROWS($M$1:$M$3),import20191[NO]))</f>
        <v>65</v>
      </c>
      <c r="N68" s="49" t="str">
        <f ca="1">IF(import20192[[#This Row],[NO]]="","",LOOKUP(import20192[[#This Row],[NO]],import20191[NO],import20191[-]))</f>
        <v>UTN</v>
      </c>
      <c r="O68" s="47" t="str">
        <f ca="1">IF(import20192[[#This Row],[NO]]="","",LOOKUP(import20192[[#This Row],[NO]],import20191[NO],import20191[SERI]))</f>
        <v>X-3010</v>
      </c>
      <c r="P68" s="44" t="str">
        <f ca="1">IF(import20192[[#This Row],[NO]]="","",LOOKUP(import20192[[#This Row],[NO]],import20191[NO],import20191[NAMA BARANG]))</f>
        <v>Magnit</v>
      </c>
      <c r="Q68" s="45">
        <f ca="1">IF(import20192[[#This Row],[NO]]="","",LOOKUP(import20192[[#This Row],[NO]],import20191[NO],import20191[ISI/ Jmlh/ Ctn]))</f>
        <v>400</v>
      </c>
      <c r="R68" s="46">
        <f ca="1">IF(import20192[[#This Row],[NO]]="","",LOOKUP(import20192[[#This Row],[NO]],import20191[NO],import20191[JUMLAH]))</f>
        <v>1</v>
      </c>
      <c r="S68" s="48" t="str">
        <f ca="1">IF(import20192[[#This Row],[NO]]="","",LOOKUP(import20192[[#This Row],[NO]],import20191[NO],import20191[Grosir]))</f>
        <v>100000 (10%)</v>
      </c>
      <c r="T68" s="46">
        <f ca="1">IF(import20192[[#This Row],[NO]]="","",LOOKUP(import20192[[#This Row],[NO]],import20191[NO],import20191[Eceran]))</f>
        <v>100000</v>
      </c>
    </row>
    <row r="69" spans="1:20" ht="20.100000000000001" customHeight="1">
      <c r="A69" s="50">
        <f ca="1">IF(import20191[[#This Row],[JUMLAH]]&gt;0,COUNT(A$3:$A69),"")</f>
        <v>66</v>
      </c>
      <c r="B69" s="50" t="s">
        <v>3033</v>
      </c>
      <c r="C69" s="47">
        <v>840</v>
      </c>
      <c r="D69" s="44" t="s">
        <v>3294</v>
      </c>
      <c r="E69" s="45">
        <v>120</v>
      </c>
      <c r="F69" s="46">
        <f>IF(import20191[[#This Row],[BARU]]="",import20191[[#This Row],[JUMLAH AWAL]],import20191[[#This Row],[BARU]])</f>
        <v>4</v>
      </c>
      <c r="G69" s="48" t="s">
        <v>3502</v>
      </c>
      <c r="H69" s="46">
        <v>250000</v>
      </c>
      <c r="I69" s="46">
        <v>4</v>
      </c>
      <c r="J69" s="46"/>
      <c r="K6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9" s="53">
        <f ca="1">IF(OR(M68=MAX(import20191[NO]),M68=""),"",LOOKUP(ROW(M69)-ROWS($M$1:$M$3),import20191[NO]))</f>
        <v>66</v>
      </c>
      <c r="N69" s="49" t="str">
        <f ca="1">IF(import20192[[#This Row],[NO]]="","",LOOKUP(import20192[[#This Row],[NO]],import20191[NO],import20191[-]))</f>
        <v>UTN</v>
      </c>
      <c r="O69" s="47">
        <f ca="1">IF(import20192[[#This Row],[NO]]="","",LOOKUP(import20192[[#This Row],[NO]],import20191[NO],import20191[SERI]))</f>
        <v>840</v>
      </c>
      <c r="P69" s="44" t="str">
        <f ca="1">IF(import20192[[#This Row],[NO]]="","",LOOKUP(import20192[[#This Row],[NO]],import20191[NO],import20191[NAMA BARANG]))</f>
        <v>Pallete</v>
      </c>
      <c r="Q69" s="45">
        <f ca="1">IF(import20192[[#This Row],[NO]]="","",LOOKUP(import20192[[#This Row],[NO]],import20191[NO],import20191[ISI/ Jmlh/ Ctn]))</f>
        <v>120</v>
      </c>
      <c r="R69" s="46">
        <f ca="1">IF(import20192[[#This Row],[NO]]="","",LOOKUP(import20192[[#This Row],[NO]],import20191[NO],import20191[JUMLAH]))</f>
        <v>4</v>
      </c>
      <c r="S69" s="48" t="str">
        <f ca="1">IF(import20192[[#This Row],[NO]]="","",LOOKUP(import20192[[#This Row],[NO]],import20191[NO],import20191[Grosir]))</f>
        <v>250000 (10%)</v>
      </c>
      <c r="T69" s="46">
        <f ca="1">IF(import20192[[#This Row],[NO]]="","",LOOKUP(import20192[[#This Row],[NO]],import20191[NO],import20191[Eceran]))</f>
        <v>250000</v>
      </c>
    </row>
    <row r="70" spans="1:20" ht="20.100000000000001" customHeight="1">
      <c r="A70" s="50">
        <f ca="1">IF(import20191[[#This Row],[JUMLAH]]&gt;0,COUNT(A$3:$A70),"")</f>
        <v>67</v>
      </c>
      <c r="B70" s="50" t="s">
        <v>3033</v>
      </c>
      <c r="C70" s="47" t="s">
        <v>3295</v>
      </c>
      <c r="D70" s="44" t="s">
        <v>3294</v>
      </c>
      <c r="E70" s="45">
        <v>120</v>
      </c>
      <c r="F70" s="46">
        <f>IF(import20191[[#This Row],[BARU]]="",import20191[[#This Row],[JUMLAH AWAL]],import20191[[#This Row],[BARU]])</f>
        <v>3</v>
      </c>
      <c r="G70" s="48" t="s">
        <v>3539</v>
      </c>
      <c r="H70" s="46">
        <v>225000</v>
      </c>
      <c r="I70" s="46">
        <v>3</v>
      </c>
      <c r="J70" s="46"/>
      <c r="K7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0" s="53">
        <f ca="1">IF(OR(M69=MAX(import20191[NO]),M69=""),"",LOOKUP(ROW(M70)-ROWS($M$1:$M$3),import20191[NO]))</f>
        <v>67</v>
      </c>
      <c r="N70" s="49" t="str">
        <f ca="1">IF(import20192[[#This Row],[NO]]="","",LOOKUP(import20192[[#This Row],[NO]],import20191[NO],import20191[-]))</f>
        <v>UTN</v>
      </c>
      <c r="O70" s="47" t="str">
        <f ca="1">IF(import20192[[#This Row],[NO]]="","",LOOKUP(import20192[[#This Row],[NO]],import20191[NO],import20191[SERI]))</f>
        <v>845</v>
      </c>
      <c r="P70" s="44" t="str">
        <f ca="1">IF(import20192[[#This Row],[NO]]="","",LOOKUP(import20192[[#This Row],[NO]],import20191[NO],import20191[NAMA BARANG]))</f>
        <v>Pallete</v>
      </c>
      <c r="Q70" s="45">
        <f ca="1">IF(import20192[[#This Row],[NO]]="","",LOOKUP(import20192[[#This Row],[NO]],import20191[NO],import20191[ISI/ Jmlh/ Ctn]))</f>
        <v>120</v>
      </c>
      <c r="R70" s="46">
        <f ca="1">IF(import20192[[#This Row],[NO]]="","",LOOKUP(import20192[[#This Row],[NO]],import20191[NO],import20191[JUMLAH]))</f>
        <v>3</v>
      </c>
      <c r="S70" s="48" t="str">
        <f ca="1">IF(import20192[[#This Row],[NO]]="","",LOOKUP(import20192[[#This Row],[NO]],import20191[NO],import20191[Grosir]))</f>
        <v>225000 (10%)</v>
      </c>
      <c r="T70" s="46">
        <f ca="1">IF(import20192[[#This Row],[NO]]="","",LOOKUP(import20192[[#This Row],[NO]],import20191[NO],import20191[Eceran]))</f>
        <v>225000</v>
      </c>
    </row>
    <row r="71" spans="1:20" ht="20.100000000000001" customHeight="1">
      <c r="A71" s="50">
        <f ca="1">IF(import20191[[#This Row],[JUMLAH]]&gt;0,COUNT(A$3:$A71),"")</f>
        <v>68</v>
      </c>
      <c r="B71" s="50" t="s">
        <v>3033</v>
      </c>
      <c r="C71" s="47" t="s">
        <v>3296</v>
      </c>
      <c r="D71" s="44" t="s">
        <v>3294</v>
      </c>
      <c r="E71" s="45">
        <v>360</v>
      </c>
      <c r="F71" s="46">
        <f>IF(import20191[[#This Row],[BARU]]="",import20191[[#This Row],[JUMLAH AWAL]],import20191[[#This Row],[BARU]])</f>
        <v>2</v>
      </c>
      <c r="G71" s="48" t="s">
        <v>3540</v>
      </c>
      <c r="H71" s="46">
        <v>125000</v>
      </c>
      <c r="I71" s="46">
        <v>2</v>
      </c>
      <c r="J71" s="46"/>
      <c r="K7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1" s="53">
        <f ca="1">IF(OR(M70=MAX(import20191[NO]),M70=""),"",LOOKUP(ROW(M71)-ROWS($M$1:$M$3),import20191[NO]))</f>
        <v>68</v>
      </c>
      <c r="N71" s="49" t="str">
        <f ca="1">IF(import20192[[#This Row],[NO]]="","",LOOKUP(import20192[[#This Row],[NO]],import20191[NO],import20191[-]))</f>
        <v>UTN</v>
      </c>
      <c r="O71" s="47" t="str">
        <f ca="1">IF(import20192[[#This Row],[NO]]="","",LOOKUP(import20192[[#This Row],[NO]],import20191[NO],import20191[SERI]))</f>
        <v>850</v>
      </c>
      <c r="P71" s="44" t="str">
        <f ca="1">IF(import20192[[#This Row],[NO]]="","",LOOKUP(import20192[[#This Row],[NO]],import20191[NO],import20191[NAMA BARANG]))</f>
        <v>Pallete</v>
      </c>
      <c r="Q71" s="45">
        <f ca="1">IF(import20192[[#This Row],[NO]]="","",LOOKUP(import20192[[#This Row],[NO]],import20191[NO],import20191[ISI/ Jmlh/ Ctn]))</f>
        <v>360</v>
      </c>
      <c r="R71" s="46">
        <f ca="1">IF(import20192[[#This Row],[NO]]="","",LOOKUP(import20192[[#This Row],[NO]],import20191[NO],import20191[JUMLAH]))</f>
        <v>2</v>
      </c>
      <c r="S71" s="48" t="str">
        <f ca="1">IF(import20192[[#This Row],[NO]]="","",LOOKUP(import20192[[#This Row],[NO]],import20191[NO],import20191[Grosir]))</f>
        <v>125000 (10%)</v>
      </c>
      <c r="T71" s="46">
        <f ca="1">IF(import20192[[#This Row],[NO]]="","",LOOKUP(import20192[[#This Row],[NO]],import20191[NO],import20191[Eceran]))</f>
        <v>125000</v>
      </c>
    </row>
    <row r="72" spans="1:20" ht="20.100000000000001" customHeight="1">
      <c r="A72" s="50">
        <f ca="1">IF(import20191[[#This Row],[JUMLAH]]&gt;0,COUNT(A$3:$A72),"")</f>
        <v>69</v>
      </c>
      <c r="B72" s="50" t="s">
        <v>3033</v>
      </c>
      <c r="C72" s="47" t="s">
        <v>3297</v>
      </c>
      <c r="D72" s="44" t="s">
        <v>3294</v>
      </c>
      <c r="E72" s="45">
        <v>600</v>
      </c>
      <c r="F72" s="46">
        <f>IF(import20191[[#This Row],[BARU]]="",import20191[[#This Row],[JUMLAH AWAL]],import20191[[#This Row],[BARU]])</f>
        <v>1</v>
      </c>
      <c r="G72" s="48" t="s">
        <v>3538</v>
      </c>
      <c r="H72" s="46">
        <v>55000</v>
      </c>
      <c r="I72" s="46">
        <v>1</v>
      </c>
      <c r="J72" s="46"/>
      <c r="K7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2" s="53">
        <f ca="1">IF(OR(M71=MAX(import20191[NO]),M71=""),"",LOOKUP(ROW(M72)-ROWS($M$1:$M$3),import20191[NO]))</f>
        <v>69</v>
      </c>
      <c r="N72" s="49" t="str">
        <f ca="1">IF(import20192[[#This Row],[NO]]="","",LOOKUP(import20192[[#This Row],[NO]],import20191[NO],import20191[-]))</f>
        <v>UTN</v>
      </c>
      <c r="O72" s="47" t="str">
        <f ca="1">IF(import20192[[#This Row],[NO]]="","",LOOKUP(import20192[[#This Row],[NO]],import20191[NO],import20191[SERI]))</f>
        <v>012</v>
      </c>
      <c r="P72" s="44" t="str">
        <f ca="1">IF(import20192[[#This Row],[NO]]="","",LOOKUP(import20192[[#This Row],[NO]],import20191[NO],import20191[NAMA BARANG]))</f>
        <v>Pallete</v>
      </c>
      <c r="Q72" s="45">
        <f ca="1">IF(import20192[[#This Row],[NO]]="","",LOOKUP(import20192[[#This Row],[NO]],import20191[NO],import20191[ISI/ Jmlh/ Ctn]))</f>
        <v>600</v>
      </c>
      <c r="R72" s="46">
        <f ca="1">IF(import20192[[#This Row],[NO]]="","",LOOKUP(import20192[[#This Row],[NO]],import20191[NO],import20191[JUMLAH]))</f>
        <v>1</v>
      </c>
      <c r="S72" s="48" t="str">
        <f ca="1">IF(import20192[[#This Row],[NO]]="","",LOOKUP(import20192[[#This Row],[NO]],import20191[NO],import20191[Grosir]))</f>
        <v>55000 (10%)</v>
      </c>
      <c r="T72" s="46">
        <f ca="1">IF(import20192[[#This Row],[NO]]="","",LOOKUP(import20192[[#This Row],[NO]],import20191[NO],import20191[Eceran]))</f>
        <v>55000</v>
      </c>
    </row>
    <row r="73" spans="1:20" ht="20.100000000000001" customHeight="1">
      <c r="A73" s="50">
        <f ca="1">IF(import20191[[#This Row],[JUMLAH]]&gt;0,COUNT(A$3:$A73),"")</f>
        <v>70</v>
      </c>
      <c r="B73" s="50" t="s">
        <v>3033</v>
      </c>
      <c r="C73" s="47" t="s">
        <v>3298</v>
      </c>
      <c r="D73" s="44" t="s">
        <v>3299</v>
      </c>
      <c r="E73" s="45">
        <v>120</v>
      </c>
      <c r="F73" s="46">
        <f>IF(import20191[[#This Row],[BARU]]="",import20191[[#This Row],[JUMLAH AWAL]],import20191[[#This Row],[BARU]])</f>
        <v>2</v>
      </c>
      <c r="G73" s="48" t="s">
        <v>3541</v>
      </c>
      <c r="H73" s="46">
        <v>16500</v>
      </c>
      <c r="I73" s="46">
        <v>2</v>
      </c>
      <c r="J73" s="46"/>
      <c r="K7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3" s="53">
        <f ca="1">IF(OR(M72=MAX(import20191[NO]),M72=""),"",LOOKUP(ROW(M73)-ROWS($M$1:$M$3),import20191[NO]))</f>
        <v>70</v>
      </c>
      <c r="N73" s="49" t="str">
        <f ca="1">IF(import20192[[#This Row],[NO]]="","",LOOKUP(import20192[[#This Row],[NO]],import20191[NO],import20191[-]))</f>
        <v>UTN</v>
      </c>
      <c r="O73" s="47" t="str">
        <f ca="1">IF(import20192[[#This Row],[NO]]="","",LOOKUP(import20192[[#This Row],[NO]],import20191[NO],import20191[SERI]))</f>
        <v>1001</v>
      </c>
      <c r="P73" s="44" t="str">
        <f ca="1">IF(import20192[[#This Row],[NO]]="","",LOOKUP(import20192[[#This Row],[NO]],import20191[NO],import20191[NAMA BARANG]))</f>
        <v>Sharpener</v>
      </c>
      <c r="Q73" s="45">
        <f ca="1">IF(import20192[[#This Row],[NO]]="","",LOOKUP(import20192[[#This Row],[NO]],import20191[NO],import20191[ISI/ Jmlh/ Ctn]))</f>
        <v>120</v>
      </c>
      <c r="R73" s="46">
        <f ca="1">IF(import20192[[#This Row],[NO]]="","",LOOKUP(import20192[[#This Row],[NO]],import20191[NO],import20191[JUMLAH]))</f>
        <v>2</v>
      </c>
      <c r="S73" s="48" t="str">
        <f ca="1">IF(import20192[[#This Row],[NO]]="","",LOOKUP(import20192[[#This Row],[NO]],import20191[NO],import20191[Grosir]))</f>
        <v>16500 (10%)</v>
      </c>
      <c r="T73" s="46">
        <f ca="1">IF(import20192[[#This Row],[NO]]="","",LOOKUP(import20192[[#This Row],[NO]],import20191[NO],import20191[Eceran]))</f>
        <v>16500</v>
      </c>
    </row>
    <row r="74" spans="1:20" ht="20.100000000000001" customHeight="1">
      <c r="A74" s="50">
        <f ca="1">IF(import20191[[#This Row],[JUMLAH]]&gt;0,COUNT(A$3:$A74),"")</f>
        <v>71</v>
      </c>
      <c r="B74" s="50" t="s">
        <v>3033</v>
      </c>
      <c r="C74" s="47" t="s">
        <v>3300</v>
      </c>
      <c r="D74" s="44" t="s">
        <v>3299</v>
      </c>
      <c r="E74" s="45">
        <v>120</v>
      </c>
      <c r="F74" s="46">
        <f>IF(import20191[[#This Row],[BARU]]="",import20191[[#This Row],[JUMLAH AWAL]],import20191[[#This Row],[BARU]])</f>
        <v>3</v>
      </c>
      <c r="G74" s="48" t="s">
        <v>3541</v>
      </c>
      <c r="H74" s="46">
        <v>16500</v>
      </c>
      <c r="I74" s="46">
        <v>3</v>
      </c>
      <c r="J74" s="46"/>
      <c r="K7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4" s="53">
        <f ca="1">IF(OR(M73=MAX(import20191[NO]),M73=""),"",LOOKUP(ROW(M74)-ROWS($M$1:$M$3),import20191[NO]))</f>
        <v>71</v>
      </c>
      <c r="N74" s="49" t="str">
        <f ca="1">IF(import20192[[#This Row],[NO]]="","",LOOKUP(import20192[[#This Row],[NO]],import20191[NO],import20191[-]))</f>
        <v>UTN</v>
      </c>
      <c r="O74" s="47" t="str">
        <f ca="1">IF(import20192[[#This Row],[NO]]="","",LOOKUP(import20192[[#This Row],[NO]],import20191[NO],import20191[SERI]))</f>
        <v>1002</v>
      </c>
      <c r="P74" s="44" t="str">
        <f ca="1">IF(import20192[[#This Row],[NO]]="","",LOOKUP(import20192[[#This Row],[NO]],import20191[NO],import20191[NAMA BARANG]))</f>
        <v>Sharpener</v>
      </c>
      <c r="Q74" s="45">
        <f ca="1">IF(import20192[[#This Row],[NO]]="","",LOOKUP(import20192[[#This Row],[NO]],import20191[NO],import20191[ISI/ Jmlh/ Ctn]))</f>
        <v>120</v>
      </c>
      <c r="R74" s="46">
        <f ca="1">IF(import20192[[#This Row],[NO]]="","",LOOKUP(import20192[[#This Row],[NO]],import20191[NO],import20191[JUMLAH]))</f>
        <v>3</v>
      </c>
      <c r="S74" s="48" t="str">
        <f ca="1">IF(import20192[[#This Row],[NO]]="","",LOOKUP(import20192[[#This Row],[NO]],import20191[NO],import20191[Grosir]))</f>
        <v>16500 (10%)</v>
      </c>
      <c r="T74" s="46">
        <f ca="1">IF(import20192[[#This Row],[NO]]="","",LOOKUP(import20192[[#This Row],[NO]],import20191[NO],import20191[Eceran]))</f>
        <v>16500</v>
      </c>
    </row>
    <row r="75" spans="1:20" ht="20.100000000000001" customHeight="1">
      <c r="A75" s="50">
        <f ca="1">IF(import20191[[#This Row],[JUMLAH]]&gt;0,COUNT(A$3:$A75),"")</f>
        <v>72</v>
      </c>
      <c r="B75" s="50" t="s">
        <v>3033</v>
      </c>
      <c r="C75" s="47" t="s">
        <v>3301</v>
      </c>
      <c r="D75" s="44" t="s">
        <v>3299</v>
      </c>
      <c r="E75" s="45">
        <v>180</v>
      </c>
      <c r="F75" s="46">
        <f>IF(import20191[[#This Row],[BARU]]="",import20191[[#This Row],[JUMLAH AWAL]],import20191[[#This Row],[BARU]])</f>
        <v>5</v>
      </c>
      <c r="G75" s="48" t="s">
        <v>3506</v>
      </c>
      <c r="H75" s="46">
        <v>15000</v>
      </c>
      <c r="I75" s="46">
        <v>5</v>
      </c>
      <c r="J75" s="46"/>
      <c r="K7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5" s="53">
        <f ca="1">IF(OR(M74=MAX(import20191[NO]),M74=""),"",LOOKUP(ROW(M75)-ROWS($M$1:$M$3),import20191[NO]))</f>
        <v>72</v>
      </c>
      <c r="N75" s="49" t="str">
        <f ca="1">IF(import20192[[#This Row],[NO]]="","",LOOKUP(import20192[[#This Row],[NO]],import20191[NO],import20191[-]))</f>
        <v>UTN</v>
      </c>
      <c r="O75" s="47" t="str">
        <f ca="1">IF(import20192[[#This Row],[NO]]="","",LOOKUP(import20192[[#This Row],[NO]],import20191[NO],import20191[SERI]))</f>
        <v>HC2907</v>
      </c>
      <c r="P75" s="44" t="str">
        <f ca="1">IF(import20192[[#This Row],[NO]]="","",LOOKUP(import20192[[#This Row],[NO]],import20191[NO],import20191[NAMA BARANG]))</f>
        <v>Sharpener</v>
      </c>
      <c r="Q75" s="45">
        <f ca="1">IF(import20192[[#This Row],[NO]]="","",LOOKUP(import20192[[#This Row],[NO]],import20191[NO],import20191[ISI/ Jmlh/ Ctn]))</f>
        <v>180</v>
      </c>
      <c r="R75" s="46">
        <f ca="1">IF(import20192[[#This Row],[NO]]="","",LOOKUP(import20192[[#This Row],[NO]],import20191[NO],import20191[JUMLAH]))</f>
        <v>5</v>
      </c>
      <c r="S75" s="48" t="str">
        <f ca="1">IF(import20192[[#This Row],[NO]]="","",LOOKUP(import20192[[#This Row],[NO]],import20191[NO],import20191[Grosir]))</f>
        <v>15000 (10%)</v>
      </c>
      <c r="T75" s="46">
        <f ca="1">IF(import20192[[#This Row],[NO]]="","",LOOKUP(import20192[[#This Row],[NO]],import20191[NO],import20191[Eceran]))</f>
        <v>15000</v>
      </c>
    </row>
    <row r="76" spans="1:20" ht="20.100000000000001" customHeight="1">
      <c r="A76" s="50">
        <f ca="1">IF(import20191[[#This Row],[JUMLAH]]&gt;0,COUNT(A$3:$A76),"")</f>
        <v>73</v>
      </c>
      <c r="B76" s="50" t="s">
        <v>3033</v>
      </c>
      <c r="C76" s="47" t="s">
        <v>3302</v>
      </c>
      <c r="D76" s="44" t="s">
        <v>3099</v>
      </c>
      <c r="E76" s="45">
        <v>1080</v>
      </c>
      <c r="F76" s="46">
        <f>IF(import20191[[#This Row],[BARU]]="",import20191[[#This Row],[JUMLAH AWAL]],import20191[[#This Row],[BARU]])</f>
        <v>5</v>
      </c>
      <c r="G76" s="48">
        <v>75000</v>
      </c>
      <c r="H76" s="46">
        <v>80000</v>
      </c>
      <c r="I76" s="46">
        <v>5</v>
      </c>
      <c r="J76" s="46"/>
      <c r="K7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6" s="53">
        <f ca="1">IF(OR(M75=MAX(import20191[NO]),M75=""),"",LOOKUP(ROW(M76)-ROWS($M$1:$M$3),import20191[NO]))</f>
        <v>73</v>
      </c>
      <c r="N76" s="49" t="str">
        <f ca="1">IF(import20192[[#This Row],[NO]]="","",LOOKUP(import20192[[#This Row],[NO]],import20191[NO],import20191[-]))</f>
        <v>UTN</v>
      </c>
      <c r="O76" s="47" t="str">
        <f ca="1">IF(import20192[[#This Row],[NO]]="","",LOOKUP(import20192[[#This Row],[NO]],import20191[NO],import20191[SERI]))</f>
        <v>30*20</v>
      </c>
      <c r="P76" s="44" t="str">
        <f ca="1">IF(import20192[[#This Row],[NO]]="","",LOOKUP(import20192[[#This Row],[NO]],import20191[NO],import20191[NAMA BARANG]))</f>
        <v>Pocket</v>
      </c>
      <c r="Q76" s="45">
        <f ca="1">IF(import20192[[#This Row],[NO]]="","",LOOKUP(import20192[[#This Row],[NO]],import20191[NO],import20191[ISI/ Jmlh/ Ctn]))</f>
        <v>1080</v>
      </c>
      <c r="R76" s="46">
        <f ca="1">IF(import20192[[#This Row],[NO]]="","",LOOKUP(import20192[[#This Row],[NO]],import20191[NO],import20191[JUMLAH]))</f>
        <v>5</v>
      </c>
      <c r="S76" s="48">
        <f ca="1">IF(import20192[[#This Row],[NO]]="","",LOOKUP(import20192[[#This Row],[NO]],import20191[NO],import20191[Grosir]))</f>
        <v>75000</v>
      </c>
      <c r="T76" s="46">
        <f ca="1">IF(import20192[[#This Row],[NO]]="","",LOOKUP(import20192[[#This Row],[NO]],import20191[NO],import20191[Eceran]))</f>
        <v>80000</v>
      </c>
    </row>
    <row r="77" spans="1:20" ht="20.100000000000001" customHeight="1">
      <c r="A77" s="50">
        <f ca="1">IF(import20191[[#This Row],[JUMLAH]]&gt;0,COUNT(A$3:$A77),"")</f>
        <v>74</v>
      </c>
      <c r="B77" s="50" t="s">
        <v>3033</v>
      </c>
      <c r="C77" s="47" t="s">
        <v>3303</v>
      </c>
      <c r="D77" s="44" t="s">
        <v>3099</v>
      </c>
      <c r="E77" s="45">
        <v>1080</v>
      </c>
      <c r="F77" s="46">
        <f>IF(import20191[[#This Row],[BARU]]="",import20191[[#This Row],[JUMLAH AWAL]],import20191[[#This Row],[BARU]])</f>
        <v>5</v>
      </c>
      <c r="G77" s="48"/>
      <c r="H77" s="46"/>
      <c r="I77" s="46">
        <v>5</v>
      </c>
      <c r="J77" s="46"/>
      <c r="K7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7" s="53">
        <f ca="1">IF(OR(M76=MAX(import20191[NO]),M76=""),"",LOOKUP(ROW(M77)-ROWS($M$1:$M$3),import20191[NO]))</f>
        <v>74</v>
      </c>
      <c r="N77" s="49" t="str">
        <f ca="1">IF(import20192[[#This Row],[NO]]="","",LOOKUP(import20192[[#This Row],[NO]],import20191[NO],import20191[-]))</f>
        <v>UTN</v>
      </c>
      <c r="O77" s="47" t="str">
        <f ca="1">IF(import20192[[#This Row],[NO]]="","",LOOKUP(import20192[[#This Row],[NO]],import20191[NO],import20191[SERI]))</f>
        <v>30*24</v>
      </c>
      <c r="P77" s="44" t="str">
        <f ca="1">IF(import20192[[#This Row],[NO]]="","",LOOKUP(import20192[[#This Row],[NO]],import20191[NO],import20191[NAMA BARANG]))</f>
        <v>Pocket</v>
      </c>
      <c r="Q77" s="45">
        <f ca="1">IF(import20192[[#This Row],[NO]]="","",LOOKUP(import20192[[#This Row],[NO]],import20191[NO],import20191[ISI/ Jmlh/ Ctn]))</f>
        <v>1080</v>
      </c>
      <c r="R77" s="46">
        <f ca="1">IF(import20192[[#This Row],[NO]]="","",LOOKUP(import20192[[#This Row],[NO]],import20191[NO],import20191[JUMLAH]))</f>
        <v>5</v>
      </c>
      <c r="S77" s="48">
        <f ca="1">IF(import20192[[#This Row],[NO]]="","",LOOKUP(import20192[[#This Row],[NO]],import20191[NO],import20191[Grosir]))</f>
        <v>0</v>
      </c>
      <c r="T77" s="46">
        <f ca="1">IF(import20192[[#This Row],[NO]]="","",LOOKUP(import20192[[#This Row],[NO]],import20191[NO],import20191[Eceran]))</f>
        <v>0</v>
      </c>
    </row>
    <row r="78" spans="1:20" ht="20.100000000000001" customHeight="1">
      <c r="A78" s="50">
        <f ca="1">IF(import20191[[#This Row],[JUMLAH]]&gt;0,COUNT(A$3:$A78),"")</f>
        <v>75</v>
      </c>
      <c r="B78" s="50" t="s">
        <v>3033</v>
      </c>
      <c r="C78" s="47" t="s">
        <v>3304</v>
      </c>
      <c r="D78" s="44" t="s">
        <v>3305</v>
      </c>
      <c r="E78" s="45">
        <v>1080</v>
      </c>
      <c r="F78" s="46">
        <f>IF(import20191[[#This Row],[BARU]]="",import20191[[#This Row],[JUMLAH AWAL]],import20191[[#This Row],[BARU]])</f>
        <v>7</v>
      </c>
      <c r="G78" s="48">
        <v>95000</v>
      </c>
      <c r="H78" s="46">
        <v>105000</v>
      </c>
      <c r="I78" s="46">
        <v>7</v>
      </c>
      <c r="J78" s="46"/>
      <c r="K7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8" s="53">
        <f ca="1">IF(OR(M77=MAX(import20191[NO]),M77=""),"",LOOKUP(ROW(M78)-ROWS($M$1:$M$3),import20191[NO]))</f>
        <v>75</v>
      </c>
      <c r="N78" s="49" t="str">
        <f ca="1">IF(import20192[[#This Row],[NO]]="","",LOOKUP(import20192[[#This Row],[NO]],import20191[NO],import20191[-]))</f>
        <v>UTN</v>
      </c>
      <c r="O78" s="47" t="str">
        <f ca="1">IF(import20192[[#This Row],[NO]]="","",LOOKUP(import20192[[#This Row],[NO]],import20191[NO],import20191[SERI]))</f>
        <v>33*27</v>
      </c>
      <c r="P78" s="44" t="str">
        <f ca="1">IF(import20192[[#This Row],[NO]]="","",LOOKUP(import20192[[#This Row],[NO]],import20191[NO],import20191[NAMA BARANG]))</f>
        <v>Pocket L tidur</v>
      </c>
      <c r="Q78" s="45">
        <f ca="1">IF(import20192[[#This Row],[NO]]="","",LOOKUP(import20192[[#This Row],[NO]],import20191[NO],import20191[ISI/ Jmlh/ Ctn]))</f>
        <v>1080</v>
      </c>
      <c r="R78" s="46">
        <f ca="1">IF(import20192[[#This Row],[NO]]="","",LOOKUP(import20192[[#This Row],[NO]],import20191[NO],import20191[JUMLAH]))</f>
        <v>7</v>
      </c>
      <c r="S78" s="48">
        <f ca="1">IF(import20192[[#This Row],[NO]]="","",LOOKUP(import20192[[#This Row],[NO]],import20191[NO],import20191[Grosir]))</f>
        <v>95000</v>
      </c>
      <c r="T78" s="46">
        <f ca="1">IF(import20192[[#This Row],[NO]]="","",LOOKUP(import20192[[#This Row],[NO]],import20191[NO],import20191[Eceran]))</f>
        <v>105000</v>
      </c>
    </row>
    <row r="79" spans="1:20" ht="20.100000000000001" customHeight="1">
      <c r="A79" s="50">
        <f ca="1">IF(import20191[[#This Row],[JUMLAH]]&gt;0,COUNT(A$3:$A79),"")</f>
        <v>76</v>
      </c>
      <c r="B79" s="50" t="s">
        <v>3033</v>
      </c>
      <c r="C79" s="47" t="s">
        <v>3306</v>
      </c>
      <c r="D79" s="44" t="s">
        <v>3099</v>
      </c>
      <c r="E79" s="45">
        <v>1080</v>
      </c>
      <c r="F79" s="46">
        <f>IF(import20191[[#This Row],[BARU]]="",import20191[[#This Row],[JUMLAH AWAL]],import20191[[#This Row],[BARU]])</f>
        <v>11</v>
      </c>
      <c r="G79" s="48"/>
      <c r="H79" s="46"/>
      <c r="I79" s="46">
        <v>11</v>
      </c>
      <c r="J79" s="46"/>
      <c r="K7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9" s="53">
        <f ca="1">IF(OR(M78=MAX(import20191[NO]),M78=""),"",LOOKUP(ROW(M79)-ROWS($M$1:$M$3),import20191[NO]))</f>
        <v>76</v>
      </c>
      <c r="N79" s="49" t="str">
        <f ca="1">IF(import20192[[#This Row],[NO]]="","",LOOKUP(import20192[[#This Row],[NO]],import20191[NO],import20191[-]))</f>
        <v>UTN</v>
      </c>
      <c r="O79" s="47" t="str">
        <f ca="1">IF(import20192[[#This Row],[NO]]="","",LOOKUP(import20192[[#This Row],[NO]],import20191[NO],import20191[SERI]))</f>
        <v>28*32</v>
      </c>
      <c r="P79" s="44" t="str">
        <f ca="1">IF(import20192[[#This Row],[NO]]="","",LOOKUP(import20192[[#This Row],[NO]],import20191[NO],import20191[NAMA BARANG]))</f>
        <v>Pocket</v>
      </c>
      <c r="Q79" s="45">
        <f ca="1">IF(import20192[[#This Row],[NO]]="","",LOOKUP(import20192[[#This Row],[NO]],import20191[NO],import20191[ISI/ Jmlh/ Ctn]))</f>
        <v>1080</v>
      </c>
      <c r="R79" s="46">
        <f ca="1">IF(import20192[[#This Row],[NO]]="","",LOOKUP(import20192[[#This Row],[NO]],import20191[NO],import20191[JUMLAH]))</f>
        <v>11</v>
      </c>
      <c r="S79" s="48">
        <f ca="1">IF(import20192[[#This Row],[NO]]="","",LOOKUP(import20192[[#This Row],[NO]],import20191[NO],import20191[Grosir]))</f>
        <v>0</v>
      </c>
      <c r="T79" s="46">
        <f ca="1">IF(import20192[[#This Row],[NO]]="","",LOOKUP(import20192[[#This Row],[NO]],import20191[NO],import20191[Eceran]))</f>
        <v>0</v>
      </c>
    </row>
    <row r="80" spans="1:20" ht="20.100000000000001" customHeight="1">
      <c r="A80" s="50">
        <f ca="1">IF(import20191[[#This Row],[JUMLAH]]&gt;0,COUNT(A$3:$A80),"")</f>
        <v>77</v>
      </c>
      <c r="B80" s="50" t="s">
        <v>3033</v>
      </c>
      <c r="C80" s="47" t="s">
        <v>3307</v>
      </c>
      <c r="D80" s="44" t="s">
        <v>3099</v>
      </c>
      <c r="E80" s="45">
        <v>720</v>
      </c>
      <c r="F80" s="46">
        <f>IF(import20191[[#This Row],[BARU]]="",import20191[[#This Row],[JUMLAH AWAL]],import20191[[#This Row],[BARU]])</f>
        <v>3</v>
      </c>
      <c r="G80" s="48">
        <v>105000</v>
      </c>
      <c r="H80" s="46">
        <v>115000</v>
      </c>
      <c r="I80" s="46">
        <v>3</v>
      </c>
      <c r="J80" s="46"/>
      <c r="K8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0" s="53">
        <f ca="1">IF(OR(M79=MAX(import20191[NO]),M79=""),"",LOOKUP(ROW(M80)-ROWS($M$1:$M$3),import20191[NO]))</f>
        <v>77</v>
      </c>
      <c r="N80" s="49" t="str">
        <f ca="1">IF(import20192[[#This Row],[NO]]="","",LOOKUP(import20192[[#This Row],[NO]],import20191[NO],import20191[-]))</f>
        <v>UTN</v>
      </c>
      <c r="O80" s="47" t="str">
        <f ca="1">IF(import20192[[#This Row],[NO]]="","",LOOKUP(import20192[[#This Row],[NO]],import20191[NO],import20191[SERI]))</f>
        <v>40*30</v>
      </c>
      <c r="P80" s="44" t="str">
        <f ca="1">IF(import20192[[#This Row],[NO]]="","",LOOKUP(import20192[[#This Row],[NO]],import20191[NO],import20191[NAMA BARANG]))</f>
        <v>Pocket</v>
      </c>
      <c r="Q80" s="45">
        <f ca="1">IF(import20192[[#This Row],[NO]]="","",LOOKUP(import20192[[#This Row],[NO]],import20191[NO],import20191[ISI/ Jmlh/ Ctn]))</f>
        <v>720</v>
      </c>
      <c r="R80" s="46">
        <f ca="1">IF(import20192[[#This Row],[NO]]="","",LOOKUP(import20192[[#This Row],[NO]],import20191[NO],import20191[JUMLAH]))</f>
        <v>3</v>
      </c>
      <c r="S80" s="48">
        <f ca="1">IF(import20192[[#This Row],[NO]]="","",LOOKUP(import20192[[#This Row],[NO]],import20191[NO],import20191[Grosir]))</f>
        <v>105000</v>
      </c>
      <c r="T80" s="46">
        <f ca="1">IF(import20192[[#This Row],[NO]]="","",LOOKUP(import20192[[#This Row],[NO]],import20191[NO],import20191[Eceran]))</f>
        <v>115000</v>
      </c>
    </row>
    <row r="81" spans="1:20" ht="20.100000000000001" customHeight="1">
      <c r="A81" s="50">
        <f ca="1">IF(import20191[[#This Row],[JUMLAH]]&gt;0,COUNT(A$3:$A81),"")</f>
        <v>78</v>
      </c>
      <c r="B81" s="50" t="s">
        <v>3033</v>
      </c>
      <c r="C81" s="47" t="s">
        <v>3308</v>
      </c>
      <c r="D81" s="44" t="s">
        <v>3099</v>
      </c>
      <c r="E81" s="45">
        <v>720</v>
      </c>
      <c r="F81" s="46">
        <f>IF(import20191[[#This Row],[BARU]]="",import20191[[#This Row],[JUMLAH AWAL]],import20191[[#This Row],[BARU]])</f>
        <v>1</v>
      </c>
      <c r="G81" s="48">
        <v>110000</v>
      </c>
      <c r="H81" s="46">
        <v>125000</v>
      </c>
      <c r="I81" s="46">
        <v>1</v>
      </c>
      <c r="J81" s="46"/>
      <c r="K8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1" s="53">
        <f ca="1">IF(OR(M80=MAX(import20191[NO]),M80=""),"",LOOKUP(ROW(M81)-ROWS($M$1:$M$3),import20191[NO]))</f>
        <v>78</v>
      </c>
      <c r="N81" s="49" t="str">
        <f ca="1">IF(import20192[[#This Row],[NO]]="","",LOOKUP(import20192[[#This Row],[NO]],import20191[NO],import20191[-]))</f>
        <v>UTN</v>
      </c>
      <c r="O81" s="47" t="str">
        <f ca="1">IF(import20192[[#This Row],[NO]]="","",LOOKUP(import20192[[#This Row],[NO]],import20191[NO],import20191[SERI]))</f>
        <v>45*33</v>
      </c>
      <c r="P81" s="44" t="str">
        <f ca="1">IF(import20192[[#This Row],[NO]]="","",LOOKUP(import20192[[#This Row],[NO]],import20191[NO],import20191[NAMA BARANG]))</f>
        <v>Pocket</v>
      </c>
      <c r="Q81" s="45">
        <f ca="1">IF(import20192[[#This Row],[NO]]="","",LOOKUP(import20192[[#This Row],[NO]],import20191[NO],import20191[ISI/ Jmlh/ Ctn]))</f>
        <v>720</v>
      </c>
      <c r="R81" s="46">
        <f ca="1">IF(import20192[[#This Row],[NO]]="","",LOOKUP(import20192[[#This Row],[NO]],import20191[NO],import20191[JUMLAH]))</f>
        <v>1</v>
      </c>
      <c r="S81" s="48">
        <f ca="1">IF(import20192[[#This Row],[NO]]="","",LOOKUP(import20192[[#This Row],[NO]],import20191[NO],import20191[Grosir]))</f>
        <v>110000</v>
      </c>
      <c r="T81" s="46">
        <f ca="1">IF(import20192[[#This Row],[NO]]="","",LOOKUP(import20192[[#This Row],[NO]],import20191[NO],import20191[Eceran]))</f>
        <v>125000</v>
      </c>
    </row>
    <row r="82" spans="1:20" ht="20.100000000000001" customHeight="1">
      <c r="A82" s="50">
        <f ca="1">IF(import20191[[#This Row],[JUMLAH]]&gt;0,COUNT(A$3:$A82),"")</f>
        <v>79</v>
      </c>
      <c r="B82" s="50" t="s">
        <v>3033</v>
      </c>
      <c r="C82" s="47" t="s">
        <v>3309</v>
      </c>
      <c r="D82" s="44" t="s">
        <v>3283</v>
      </c>
      <c r="E82" s="45">
        <v>2304</v>
      </c>
      <c r="F82" s="46">
        <f>IF(import20191[[#This Row],[BARU]]="",import20191[[#This Row],[JUMLAH AWAL]],import20191[[#This Row],[BARU]])</f>
        <v>1</v>
      </c>
      <c r="G82" s="48">
        <v>22500</v>
      </c>
      <c r="H82" s="46">
        <v>25000</v>
      </c>
      <c r="I82" s="46">
        <v>1</v>
      </c>
      <c r="J82" s="46"/>
      <c r="K8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2" s="53">
        <f ca="1">IF(OR(M81=MAX(import20191[NO]),M81=""),"",LOOKUP(ROW(M82)-ROWS($M$1:$M$3),import20191[NO]))</f>
        <v>79</v>
      </c>
      <c r="N82" s="49" t="str">
        <f ca="1">IF(import20192[[#This Row],[NO]]="","",LOOKUP(import20192[[#This Row],[NO]],import20191[NO],import20191[-]))</f>
        <v>UTN</v>
      </c>
      <c r="O82" s="47" t="str">
        <f ca="1">IF(import20192[[#This Row],[NO]]="","",LOOKUP(import20192[[#This Row],[NO]],import20191[NO],import20191[SERI]))</f>
        <v>0828</v>
      </c>
      <c r="P82" s="44" t="str">
        <f ca="1">IF(import20192[[#This Row],[NO]]="","",LOOKUP(import20192[[#This Row],[NO]],import20191[NO],import20191[NAMA BARANG]))</f>
        <v>Correction tape</v>
      </c>
      <c r="Q82" s="45">
        <f ca="1">IF(import20192[[#This Row],[NO]]="","",LOOKUP(import20192[[#This Row],[NO]],import20191[NO],import20191[ISI/ Jmlh/ Ctn]))</f>
        <v>2304</v>
      </c>
      <c r="R82" s="46">
        <f ca="1">IF(import20192[[#This Row],[NO]]="","",LOOKUP(import20192[[#This Row],[NO]],import20191[NO],import20191[JUMLAH]))</f>
        <v>1</v>
      </c>
      <c r="S82" s="48">
        <f ca="1">IF(import20192[[#This Row],[NO]]="","",LOOKUP(import20192[[#This Row],[NO]],import20191[NO],import20191[Grosir]))</f>
        <v>22500</v>
      </c>
      <c r="T82" s="46">
        <f ca="1">IF(import20192[[#This Row],[NO]]="","",LOOKUP(import20192[[#This Row],[NO]],import20191[NO],import20191[Eceran]))</f>
        <v>25000</v>
      </c>
    </row>
    <row r="83" spans="1:20" ht="20.100000000000001" customHeight="1">
      <c r="A83" s="50">
        <f ca="1">IF(import20191[[#This Row],[JUMLAH]]&gt;0,COUNT(A$3:$A83),"")</f>
        <v>80</v>
      </c>
      <c r="B83" s="50" t="s">
        <v>3033</v>
      </c>
      <c r="C83" s="47" t="s">
        <v>3310</v>
      </c>
      <c r="D83" s="44" t="s">
        <v>3038</v>
      </c>
      <c r="E83" s="45">
        <v>600</v>
      </c>
      <c r="F83" s="46">
        <f>IF(import20191[[#This Row],[BARU]]="",import20191[[#This Row],[JUMLAH AWAL]],import20191[[#This Row],[BARU]])</f>
        <v>1</v>
      </c>
      <c r="G83" s="48" t="s">
        <v>3506</v>
      </c>
      <c r="H83" s="46">
        <v>15000</v>
      </c>
      <c r="I83" s="46">
        <v>1</v>
      </c>
      <c r="J83" s="46"/>
      <c r="K8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3" s="53">
        <f ca="1">IF(OR(M82=MAX(import20191[NO]),M82=""),"",LOOKUP(ROW(M83)-ROWS($M$1:$M$3),import20191[NO]))</f>
        <v>80</v>
      </c>
      <c r="N83" s="49" t="str">
        <f ca="1">IF(import20192[[#This Row],[NO]]="","",LOOKUP(import20192[[#This Row],[NO]],import20191[NO],import20191[-]))</f>
        <v>UTN</v>
      </c>
      <c r="O83" s="47" t="str">
        <f ca="1">IF(import20192[[#This Row],[NO]]="","",LOOKUP(import20192[[#This Row],[NO]],import20191[NO],import20191[SERI]))</f>
        <v>251-47a</v>
      </c>
      <c r="P83" s="44" t="str">
        <f ca="1">IF(import20192[[#This Row],[NO]]="","",LOOKUP(import20192[[#This Row],[NO]],import20191[NO],import20191[NAMA BARANG]))</f>
        <v>Brush</v>
      </c>
      <c r="Q83" s="45">
        <f ca="1">IF(import20192[[#This Row],[NO]]="","",LOOKUP(import20192[[#This Row],[NO]],import20191[NO],import20191[ISI/ Jmlh/ Ctn]))</f>
        <v>600</v>
      </c>
      <c r="R83" s="46">
        <f ca="1">IF(import20192[[#This Row],[NO]]="","",LOOKUP(import20192[[#This Row],[NO]],import20191[NO],import20191[JUMLAH]))</f>
        <v>1</v>
      </c>
      <c r="S83" s="48" t="str">
        <f ca="1">IF(import20192[[#This Row],[NO]]="","",LOOKUP(import20192[[#This Row],[NO]],import20191[NO],import20191[Grosir]))</f>
        <v>15000 (10%)</v>
      </c>
      <c r="T83" s="46">
        <f ca="1">IF(import20192[[#This Row],[NO]]="","",LOOKUP(import20192[[#This Row],[NO]],import20191[NO],import20191[Eceran]))</f>
        <v>15000</v>
      </c>
    </row>
    <row r="84" spans="1:20" ht="20.100000000000001" customHeight="1">
      <c r="A84" s="50">
        <f ca="1">IF(import20191[[#This Row],[JUMLAH]]&gt;0,COUNT(A$3:$A84),"")</f>
        <v>81</v>
      </c>
      <c r="B84" s="50" t="s">
        <v>3033</v>
      </c>
      <c r="C84" s="47" t="s">
        <v>3311</v>
      </c>
      <c r="D84" s="44" t="s">
        <v>3038</v>
      </c>
      <c r="E84" s="45">
        <v>480</v>
      </c>
      <c r="F84" s="46">
        <f>IF(import20191[[#This Row],[BARU]]="",import20191[[#This Row],[JUMLAH AWAL]],import20191[[#This Row],[BARU]])</f>
        <v>3</v>
      </c>
      <c r="G84" s="48" t="s">
        <v>3513</v>
      </c>
      <c r="H84" s="46">
        <v>30000</v>
      </c>
      <c r="I84" s="46">
        <v>3</v>
      </c>
      <c r="J84" s="46"/>
      <c r="K8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4" s="53">
        <f ca="1">IF(OR(M83=MAX(import20191[NO]),M83=""),"",LOOKUP(ROW(M84)-ROWS($M$1:$M$3),import20191[NO]))</f>
        <v>81</v>
      </c>
      <c r="N84" s="49" t="str">
        <f ca="1">IF(import20192[[#This Row],[NO]]="","",LOOKUP(import20192[[#This Row],[NO]],import20191[NO],import20191[-]))</f>
        <v>UTN</v>
      </c>
      <c r="O84" s="47" t="str">
        <f ca="1">IF(import20192[[#This Row],[NO]]="","",LOOKUP(import20192[[#This Row],[NO]],import20191[NO],import20191[SERI]))</f>
        <v>857</v>
      </c>
      <c r="P84" s="44" t="str">
        <f ca="1">IF(import20192[[#This Row],[NO]]="","",LOOKUP(import20192[[#This Row],[NO]],import20191[NO],import20191[NAMA BARANG]))</f>
        <v>Brush</v>
      </c>
      <c r="Q84" s="45">
        <f ca="1">IF(import20192[[#This Row],[NO]]="","",LOOKUP(import20192[[#This Row],[NO]],import20191[NO],import20191[ISI/ Jmlh/ Ctn]))</f>
        <v>480</v>
      </c>
      <c r="R84" s="46">
        <f ca="1">IF(import20192[[#This Row],[NO]]="","",LOOKUP(import20192[[#This Row],[NO]],import20191[NO],import20191[JUMLAH]))</f>
        <v>3</v>
      </c>
      <c r="S84" s="48" t="str">
        <f ca="1">IF(import20192[[#This Row],[NO]]="","",LOOKUP(import20192[[#This Row],[NO]],import20191[NO],import20191[Grosir]))</f>
        <v>30000 (10%)</v>
      </c>
      <c r="T84" s="46">
        <f ca="1">IF(import20192[[#This Row],[NO]]="","",LOOKUP(import20192[[#This Row],[NO]],import20191[NO],import20191[Eceran]))</f>
        <v>30000</v>
      </c>
    </row>
    <row r="85" spans="1:20" ht="20.100000000000001" customHeight="1">
      <c r="A85" s="50">
        <f ca="1">IF(import20191[[#This Row],[JUMLAH]]&gt;0,COUNT(A$3:$A85),"")</f>
        <v>82</v>
      </c>
      <c r="B85" s="50" t="s">
        <v>3033</v>
      </c>
      <c r="C85" s="47" t="s">
        <v>3312</v>
      </c>
      <c r="D85" s="44" t="s">
        <v>3038</v>
      </c>
      <c r="E85" s="45">
        <v>480</v>
      </c>
      <c r="F85" s="46">
        <f>IF(import20191[[#This Row],[BARU]]="",import20191[[#This Row],[JUMLAH AWAL]],import20191[[#This Row],[BARU]])</f>
        <v>4</v>
      </c>
      <c r="G85" s="48" t="s">
        <v>3513</v>
      </c>
      <c r="H85" s="46">
        <v>30000</v>
      </c>
      <c r="I85" s="46">
        <v>4</v>
      </c>
      <c r="J85" s="46"/>
      <c r="K8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5" s="53">
        <f ca="1">IF(OR(M84=MAX(import20191[NO]),M84=""),"",LOOKUP(ROW(M85)-ROWS($M$1:$M$3),import20191[NO]))</f>
        <v>82</v>
      </c>
      <c r="N85" s="49" t="str">
        <f ca="1">IF(import20192[[#This Row],[NO]]="","",LOOKUP(import20192[[#This Row],[NO]],import20191[NO],import20191[-]))</f>
        <v>UTN</v>
      </c>
      <c r="O85" s="47" t="str">
        <f ca="1">IF(import20192[[#This Row],[NO]]="","",LOOKUP(import20192[[#This Row],[NO]],import20191[NO],import20191[SERI]))</f>
        <v>856</v>
      </c>
      <c r="P85" s="44" t="str">
        <f ca="1">IF(import20192[[#This Row],[NO]]="","",LOOKUP(import20192[[#This Row],[NO]],import20191[NO],import20191[NAMA BARANG]))</f>
        <v>Brush</v>
      </c>
      <c r="Q85" s="45">
        <f ca="1">IF(import20192[[#This Row],[NO]]="","",LOOKUP(import20192[[#This Row],[NO]],import20191[NO],import20191[ISI/ Jmlh/ Ctn]))</f>
        <v>480</v>
      </c>
      <c r="R85" s="46">
        <f ca="1">IF(import20192[[#This Row],[NO]]="","",LOOKUP(import20192[[#This Row],[NO]],import20191[NO],import20191[JUMLAH]))</f>
        <v>4</v>
      </c>
      <c r="S85" s="48" t="str">
        <f ca="1">IF(import20192[[#This Row],[NO]]="","",LOOKUP(import20192[[#This Row],[NO]],import20191[NO],import20191[Grosir]))</f>
        <v>30000 (10%)</v>
      </c>
      <c r="T85" s="46">
        <f ca="1">IF(import20192[[#This Row],[NO]]="","",LOOKUP(import20192[[#This Row],[NO]],import20191[NO],import20191[Eceran]))</f>
        <v>30000</v>
      </c>
    </row>
    <row r="86" spans="1:20" ht="20.100000000000001" customHeight="1">
      <c r="A86" s="50">
        <f ca="1">IF(import20191[[#This Row],[JUMLAH]]&gt;0,COUNT(A$3:$A86),"")</f>
        <v>83</v>
      </c>
      <c r="B86" s="50" t="s">
        <v>3033</v>
      </c>
      <c r="C86" s="47">
        <v>858</v>
      </c>
      <c r="D86" s="44" t="s">
        <v>3038</v>
      </c>
      <c r="E86" s="45">
        <v>480</v>
      </c>
      <c r="F86" s="46">
        <f>IF(import20191[[#This Row],[BARU]]="",import20191[[#This Row],[JUMLAH AWAL]],import20191[[#This Row],[BARU]])</f>
        <v>4</v>
      </c>
      <c r="G86" s="48" t="s">
        <v>3513</v>
      </c>
      <c r="H86" s="46">
        <v>30000</v>
      </c>
      <c r="I86" s="46">
        <v>4</v>
      </c>
      <c r="J86" s="46"/>
      <c r="K8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6" s="53">
        <f ca="1">IF(OR(M85=MAX(import20191[NO]),M85=""),"",LOOKUP(ROW(M86)-ROWS($M$1:$M$3),import20191[NO]))</f>
        <v>83</v>
      </c>
      <c r="N86" s="49" t="str">
        <f ca="1">IF(import20192[[#This Row],[NO]]="","",LOOKUP(import20192[[#This Row],[NO]],import20191[NO],import20191[-]))</f>
        <v>UTN</v>
      </c>
      <c r="O86" s="47">
        <f ca="1">IF(import20192[[#This Row],[NO]]="","",LOOKUP(import20192[[#This Row],[NO]],import20191[NO],import20191[SERI]))</f>
        <v>858</v>
      </c>
      <c r="P86" s="44" t="str">
        <f ca="1">IF(import20192[[#This Row],[NO]]="","",LOOKUP(import20192[[#This Row],[NO]],import20191[NO],import20191[NAMA BARANG]))</f>
        <v>Brush</v>
      </c>
      <c r="Q86" s="45">
        <f ca="1">IF(import20192[[#This Row],[NO]]="","",LOOKUP(import20192[[#This Row],[NO]],import20191[NO],import20191[ISI/ Jmlh/ Ctn]))</f>
        <v>480</v>
      </c>
      <c r="R86" s="46">
        <f ca="1">IF(import20192[[#This Row],[NO]]="","",LOOKUP(import20192[[#This Row],[NO]],import20191[NO],import20191[JUMLAH]))</f>
        <v>4</v>
      </c>
      <c r="S86" s="48" t="str">
        <f ca="1">IF(import20192[[#This Row],[NO]]="","",LOOKUP(import20192[[#This Row],[NO]],import20191[NO],import20191[Grosir]))</f>
        <v>30000 (10%)</v>
      </c>
      <c r="T86" s="46">
        <f ca="1">IF(import20192[[#This Row],[NO]]="","",LOOKUP(import20192[[#This Row],[NO]],import20191[NO],import20191[Eceran]))</f>
        <v>30000</v>
      </c>
    </row>
    <row r="87" spans="1:20" ht="20.100000000000001" customHeight="1">
      <c r="A87" s="50">
        <f ca="1">IF(import20191[[#This Row],[JUMLAH]]&gt;0,COUNT(A$3:$A87),"")</f>
        <v>84</v>
      </c>
      <c r="B87" s="50" t="s">
        <v>3033</v>
      </c>
      <c r="C87" s="47" t="s">
        <v>3313</v>
      </c>
      <c r="D87" s="44" t="s">
        <v>3038</v>
      </c>
      <c r="E87" s="45">
        <v>480</v>
      </c>
      <c r="F87" s="46">
        <f>IF(import20191[[#This Row],[BARU]]="",import20191[[#This Row],[JUMLAH AWAL]],import20191[[#This Row],[BARU]])</f>
        <v>4</v>
      </c>
      <c r="G87" s="48" t="s">
        <v>3513</v>
      </c>
      <c r="H87" s="46">
        <v>30000</v>
      </c>
      <c r="I87" s="46">
        <v>4</v>
      </c>
      <c r="J87" s="46"/>
      <c r="K8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7" s="53">
        <f ca="1">IF(OR(M86=MAX(import20191[NO]),M86=""),"",LOOKUP(ROW(M87)-ROWS($M$1:$M$3),import20191[NO]))</f>
        <v>84</v>
      </c>
      <c r="N87" s="49" t="str">
        <f ca="1">IF(import20192[[#This Row],[NO]]="","",LOOKUP(import20192[[#This Row],[NO]],import20191[NO],import20191[-]))</f>
        <v>UTN</v>
      </c>
      <c r="O87" s="47" t="str">
        <f ca="1">IF(import20192[[#This Row],[NO]]="","",LOOKUP(import20192[[#This Row],[NO]],import20191[NO],import20191[SERI]))</f>
        <v>859</v>
      </c>
      <c r="P87" s="44" t="str">
        <f ca="1">IF(import20192[[#This Row],[NO]]="","",LOOKUP(import20192[[#This Row],[NO]],import20191[NO],import20191[NAMA BARANG]))</f>
        <v>Brush</v>
      </c>
      <c r="Q87" s="45">
        <f ca="1">IF(import20192[[#This Row],[NO]]="","",LOOKUP(import20192[[#This Row],[NO]],import20191[NO],import20191[ISI/ Jmlh/ Ctn]))</f>
        <v>480</v>
      </c>
      <c r="R87" s="46">
        <f ca="1">IF(import20192[[#This Row],[NO]]="","",LOOKUP(import20192[[#This Row],[NO]],import20191[NO],import20191[JUMLAH]))</f>
        <v>4</v>
      </c>
      <c r="S87" s="48" t="str">
        <f ca="1">IF(import20192[[#This Row],[NO]]="","",LOOKUP(import20192[[#This Row],[NO]],import20191[NO],import20191[Grosir]))</f>
        <v>30000 (10%)</v>
      </c>
      <c r="T87" s="46">
        <f ca="1">IF(import20192[[#This Row],[NO]]="","",LOOKUP(import20192[[#This Row],[NO]],import20191[NO],import20191[Eceran]))</f>
        <v>30000</v>
      </c>
    </row>
    <row r="88" spans="1:20" ht="20.100000000000001" customHeight="1">
      <c r="A88" s="50">
        <f ca="1">IF(import20191[[#This Row],[JUMLAH]]&gt;0,COUNT(A$3:$A88),"")</f>
        <v>85</v>
      </c>
      <c r="B88" s="50" t="s">
        <v>3033</v>
      </c>
      <c r="C88" s="47" t="s">
        <v>3314</v>
      </c>
      <c r="D88" s="44" t="s">
        <v>3038</v>
      </c>
      <c r="E88" s="45">
        <v>600</v>
      </c>
      <c r="F88" s="46">
        <f>IF(import20191[[#This Row],[BARU]]="",import20191[[#This Row],[JUMLAH AWAL]],import20191[[#This Row],[BARU]])</f>
        <v>3</v>
      </c>
      <c r="G88" s="48" t="s">
        <v>3542</v>
      </c>
      <c r="H88" s="46">
        <v>8000</v>
      </c>
      <c r="I88" s="46">
        <v>3</v>
      </c>
      <c r="J88" s="46"/>
      <c r="K8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8" s="53">
        <f ca="1">IF(OR(M87=MAX(import20191[NO]),M87=""),"",LOOKUP(ROW(M88)-ROWS($M$1:$M$3),import20191[NO]))</f>
        <v>85</v>
      </c>
      <c r="N88" s="49" t="str">
        <f ca="1">IF(import20192[[#This Row],[NO]]="","",LOOKUP(import20192[[#This Row],[NO]],import20191[NO],import20191[-]))</f>
        <v>UTN</v>
      </c>
      <c r="O88" s="47" t="str">
        <f ca="1">IF(import20192[[#This Row],[NO]]="","",LOOKUP(import20192[[#This Row],[NO]],import20191[NO],import20191[SERI]))</f>
        <v>251-6B</v>
      </c>
      <c r="P88" s="44" t="str">
        <f ca="1">IF(import20192[[#This Row],[NO]]="","",LOOKUP(import20192[[#This Row],[NO]],import20191[NO],import20191[NAMA BARANG]))</f>
        <v>Brush</v>
      </c>
      <c r="Q88" s="45">
        <f ca="1">IF(import20192[[#This Row],[NO]]="","",LOOKUP(import20192[[#This Row],[NO]],import20191[NO],import20191[ISI/ Jmlh/ Ctn]))</f>
        <v>600</v>
      </c>
      <c r="R88" s="46">
        <f ca="1">IF(import20192[[#This Row],[NO]]="","",LOOKUP(import20192[[#This Row],[NO]],import20191[NO],import20191[JUMLAH]))</f>
        <v>3</v>
      </c>
      <c r="S88" s="48" t="str">
        <f ca="1">IF(import20192[[#This Row],[NO]]="","",LOOKUP(import20192[[#This Row],[NO]],import20191[NO],import20191[Grosir]))</f>
        <v>8000 (10%)</v>
      </c>
      <c r="T88" s="46">
        <f ca="1">IF(import20192[[#This Row],[NO]]="","",LOOKUP(import20192[[#This Row],[NO]],import20191[NO],import20191[Eceran]))</f>
        <v>8000</v>
      </c>
    </row>
    <row r="89" spans="1:20" ht="20.100000000000001" customHeight="1">
      <c r="A89" s="50">
        <f ca="1">IF(import20191[[#This Row],[JUMLAH]]&gt;0,COUNT(A$3:$A89),"")</f>
        <v>86</v>
      </c>
      <c r="B89" s="50" t="s">
        <v>3033</v>
      </c>
      <c r="C89" s="47" t="s">
        <v>3315</v>
      </c>
      <c r="D89" s="44" t="s">
        <v>3287</v>
      </c>
      <c r="E89" s="45">
        <v>96</v>
      </c>
      <c r="F89" s="46">
        <f>IF(import20191[[#This Row],[BARU]]="",import20191[[#This Row],[JUMLAH AWAL]],import20191[[#This Row],[BARU]])</f>
        <v>31</v>
      </c>
      <c r="G89" s="48" t="s">
        <v>3543</v>
      </c>
      <c r="H89" s="46">
        <v>64000</v>
      </c>
      <c r="I89" s="46">
        <v>31</v>
      </c>
      <c r="J89" s="46"/>
      <c r="K8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9" s="53">
        <f ca="1">IF(OR(M88=MAX(import20191[NO]),M88=""),"",LOOKUP(ROW(M89)-ROWS($M$1:$M$3),import20191[NO]))</f>
        <v>86</v>
      </c>
      <c r="N89" s="49" t="str">
        <f ca="1">IF(import20192[[#This Row],[NO]]="","",LOOKUP(import20192[[#This Row],[NO]],import20191[NO],import20191[-]))</f>
        <v>UTN</v>
      </c>
      <c r="O89" s="47" t="str">
        <f ca="1">IF(import20192[[#This Row],[NO]]="","",LOOKUP(import20192[[#This Row],[NO]],import20191[NO],import20191[SERI]))</f>
        <v>GF-32</v>
      </c>
      <c r="P89" s="44" t="str">
        <f ca="1">IF(import20192[[#This Row],[NO]]="","",LOOKUP(import20192[[#This Row],[NO]],import20191[NO],import20191[NAMA BARANG]))</f>
        <v>Glitter</v>
      </c>
      <c r="Q89" s="45">
        <f ca="1">IF(import20192[[#This Row],[NO]]="","",LOOKUP(import20192[[#This Row],[NO]],import20191[NO],import20191[ISI/ Jmlh/ Ctn]))</f>
        <v>96</v>
      </c>
      <c r="R89" s="46">
        <f ca="1">IF(import20192[[#This Row],[NO]]="","",LOOKUP(import20192[[#This Row],[NO]],import20191[NO],import20191[JUMLAH]))</f>
        <v>31</v>
      </c>
      <c r="S89" s="48" t="str">
        <f ca="1">IF(import20192[[#This Row],[NO]]="","",LOOKUP(import20192[[#This Row],[NO]],import20191[NO],import20191[Grosir]))</f>
        <v>64000 (10%)</v>
      </c>
      <c r="T89" s="46">
        <f ca="1">IF(import20192[[#This Row],[NO]]="","",LOOKUP(import20192[[#This Row],[NO]],import20191[NO],import20191[Eceran]))</f>
        <v>64000</v>
      </c>
    </row>
    <row r="90" spans="1:20" ht="20.100000000000001" customHeight="1">
      <c r="A90" s="50">
        <f ca="1">IF(import20191[[#This Row],[JUMLAH]]&gt;0,COUNT(A$3:$A90),"")</f>
        <v>87</v>
      </c>
      <c r="B90" s="50" t="s">
        <v>3033</v>
      </c>
      <c r="C90" s="47" t="s">
        <v>3316</v>
      </c>
      <c r="D90" s="44" t="s">
        <v>3236</v>
      </c>
      <c r="E90" s="45">
        <v>300</v>
      </c>
      <c r="F90" s="46">
        <f>IF(import20191[[#This Row],[BARU]]="",import20191[[#This Row],[JUMLAH AWAL]],import20191[[#This Row],[BARU]])</f>
        <v>72</v>
      </c>
      <c r="G90" s="48"/>
      <c r="H90" s="46"/>
      <c r="I90" s="46">
        <v>72</v>
      </c>
      <c r="J90" s="46"/>
      <c r="K9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0" s="53">
        <f ca="1">IF(OR(M89=MAX(import20191[NO]),M89=""),"",LOOKUP(ROW(M90)-ROWS($M$1:$M$3),import20191[NO]))</f>
        <v>87</v>
      </c>
      <c r="N90" s="49" t="str">
        <f ca="1">IF(import20192[[#This Row],[NO]]="","",LOOKUP(import20192[[#This Row],[NO]],import20191[NO],import20191[-]))</f>
        <v>UTN</v>
      </c>
      <c r="O90" s="47" t="str">
        <f ca="1">IF(import20192[[#This Row],[NO]]="","",LOOKUP(import20192[[#This Row],[NO]],import20191[NO],import20191[SERI]))</f>
        <v>GB-30</v>
      </c>
      <c r="P90" s="44" t="str">
        <f ca="1">IF(import20192[[#This Row],[NO]]="","",LOOKUP(import20192[[#This Row],[NO]],import20191[NO],import20191[NAMA BARANG]))</f>
        <v>Ruler</v>
      </c>
      <c r="Q90" s="45">
        <f ca="1">IF(import20192[[#This Row],[NO]]="","",LOOKUP(import20192[[#This Row],[NO]],import20191[NO],import20191[ISI/ Jmlh/ Ctn]))</f>
        <v>300</v>
      </c>
      <c r="R90" s="46">
        <f ca="1">IF(import20192[[#This Row],[NO]]="","",LOOKUP(import20192[[#This Row],[NO]],import20191[NO],import20191[JUMLAH]))</f>
        <v>72</v>
      </c>
      <c r="S90" s="48">
        <f ca="1">IF(import20192[[#This Row],[NO]]="","",LOOKUP(import20192[[#This Row],[NO]],import20191[NO],import20191[Grosir]))</f>
        <v>0</v>
      </c>
      <c r="T90" s="46">
        <f ca="1">IF(import20192[[#This Row],[NO]]="","",LOOKUP(import20192[[#This Row],[NO]],import20191[NO],import20191[Eceran]))</f>
        <v>0</v>
      </c>
    </row>
    <row r="91" spans="1:20" ht="20.100000000000001" customHeight="1">
      <c r="A91" s="50">
        <f ca="1">IF(import20191[[#This Row],[JUMLAH]]&gt;0,COUNT(A$3:$A91),"")</f>
        <v>88</v>
      </c>
      <c r="B91" s="50" t="s">
        <v>3033</v>
      </c>
      <c r="C91" s="47" t="s">
        <v>3317</v>
      </c>
      <c r="D91" s="44" t="s">
        <v>3099</v>
      </c>
      <c r="E91" s="45">
        <v>8000</v>
      </c>
      <c r="F91" s="46">
        <f>IF(import20191[[#This Row],[BARU]]="",import20191[[#This Row],[JUMLAH AWAL]],import20191[[#This Row],[BARU]])</f>
        <v>4</v>
      </c>
      <c r="G91" s="48"/>
      <c r="H91" s="46"/>
      <c r="I91" s="46">
        <v>4</v>
      </c>
      <c r="J91" s="46"/>
      <c r="K9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1" s="53">
        <f ca="1">IF(OR(M90=MAX(import20191[NO]),M90=""),"",LOOKUP(ROW(M91)-ROWS($M$1:$M$3),import20191[NO]))</f>
        <v>88</v>
      </c>
      <c r="N91" s="49" t="str">
        <f ca="1">IF(import20192[[#This Row],[NO]]="","",LOOKUP(import20192[[#This Row],[NO]],import20191[NO],import20191[-]))</f>
        <v>UTN</v>
      </c>
      <c r="O91" s="47" t="str">
        <f ca="1">IF(import20192[[#This Row],[NO]]="","",LOOKUP(import20192[[#This Row],[NO]],import20191[NO],import20191[SERI]))</f>
        <v>B1</v>
      </c>
      <c r="P91" s="44" t="str">
        <f ca="1">IF(import20192[[#This Row],[NO]]="","",LOOKUP(import20192[[#This Row],[NO]],import20191[NO],import20191[NAMA BARANG]))</f>
        <v>Pocket</v>
      </c>
      <c r="Q91" s="45">
        <f ca="1">IF(import20192[[#This Row],[NO]]="","",LOOKUP(import20192[[#This Row],[NO]],import20191[NO],import20191[ISI/ Jmlh/ Ctn]))</f>
        <v>8000</v>
      </c>
      <c r="R91" s="46">
        <f ca="1">IF(import20192[[#This Row],[NO]]="","",LOOKUP(import20192[[#This Row],[NO]],import20191[NO],import20191[JUMLAH]))</f>
        <v>4</v>
      </c>
      <c r="S91" s="48">
        <f ca="1">IF(import20192[[#This Row],[NO]]="","",LOOKUP(import20192[[#This Row],[NO]],import20191[NO],import20191[Grosir]))</f>
        <v>0</v>
      </c>
      <c r="T91" s="46">
        <f ca="1">IF(import20192[[#This Row],[NO]]="","",LOOKUP(import20192[[#This Row],[NO]],import20191[NO],import20191[Eceran]))</f>
        <v>0</v>
      </c>
    </row>
    <row r="92" spans="1:20" ht="20.100000000000001" customHeight="1">
      <c r="A92" s="50">
        <f ca="1">IF(import20191[[#This Row],[JUMLAH]]&gt;0,COUNT(A$3:$A92),"")</f>
        <v>89</v>
      </c>
      <c r="B92" s="50" t="s">
        <v>3033</v>
      </c>
      <c r="C92" s="47" t="s">
        <v>3318</v>
      </c>
      <c r="D92" s="44" t="s">
        <v>3319</v>
      </c>
      <c r="E92" s="45">
        <v>6000</v>
      </c>
      <c r="F92" s="46">
        <f>IF(import20191[[#This Row],[BARU]]="",import20191[[#This Row],[JUMLAH AWAL]],import20191[[#This Row],[BARU]])</f>
        <v>10</v>
      </c>
      <c r="G92" s="48"/>
      <c r="H92" s="46"/>
      <c r="I92" s="46">
        <v>10</v>
      </c>
      <c r="J92" s="46"/>
      <c r="K9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2" s="53">
        <f ca="1">IF(OR(M91=MAX(import20191[NO]),M91=""),"",LOOKUP(ROW(M92)-ROWS($M$1:$M$3),import20191[NO]))</f>
        <v>89</v>
      </c>
      <c r="N92" s="49" t="str">
        <f ca="1">IF(import20192[[#This Row],[NO]]="","",LOOKUP(import20192[[#This Row],[NO]],import20191[NO],import20191[-]))</f>
        <v>UTN</v>
      </c>
      <c r="O92" s="47" t="str">
        <f ca="1">IF(import20192[[#This Row],[NO]]="","",LOOKUP(import20192[[#This Row],[NO]],import20191[NO],import20191[SERI]))</f>
        <v>B2</v>
      </c>
      <c r="P92" s="44" t="str">
        <f ca="1">IF(import20192[[#This Row],[NO]]="","",LOOKUP(import20192[[#This Row],[NO]],import20191[NO],import20191[NAMA BARANG]))</f>
        <v>Card</v>
      </c>
      <c r="Q92" s="45">
        <f ca="1">IF(import20192[[#This Row],[NO]]="","",LOOKUP(import20192[[#This Row],[NO]],import20191[NO],import20191[ISI/ Jmlh/ Ctn]))</f>
        <v>6000</v>
      </c>
      <c r="R92" s="46">
        <f ca="1">IF(import20192[[#This Row],[NO]]="","",LOOKUP(import20192[[#This Row],[NO]],import20191[NO],import20191[JUMLAH]))</f>
        <v>10</v>
      </c>
      <c r="S92" s="48">
        <f ca="1">IF(import20192[[#This Row],[NO]]="","",LOOKUP(import20192[[#This Row],[NO]],import20191[NO],import20191[Grosir]))</f>
        <v>0</v>
      </c>
      <c r="T92" s="46">
        <f ca="1">IF(import20192[[#This Row],[NO]]="","",LOOKUP(import20192[[#This Row],[NO]],import20191[NO],import20191[Eceran]))</f>
        <v>0</v>
      </c>
    </row>
    <row r="93" spans="1:20" ht="20.100000000000001" customHeight="1">
      <c r="A93" s="50">
        <f ca="1">IF(import20191[[#This Row],[JUMLAH]]&gt;0,COUNT(A$3:$A93),"")</f>
        <v>90</v>
      </c>
      <c r="B93" s="50" t="s">
        <v>3033</v>
      </c>
      <c r="C93" s="47" t="s">
        <v>3320</v>
      </c>
      <c r="D93" s="44" t="s">
        <v>3319</v>
      </c>
      <c r="E93" s="45">
        <v>5000</v>
      </c>
      <c r="F93" s="46">
        <f>IF(import20191[[#This Row],[BARU]]="",import20191[[#This Row],[JUMLAH AWAL]],import20191[[#This Row],[BARU]])</f>
        <v>30</v>
      </c>
      <c r="G93" s="48"/>
      <c r="H93" s="46"/>
      <c r="I93" s="46">
        <v>30</v>
      </c>
      <c r="J93" s="46"/>
      <c r="K9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3" s="53">
        <f ca="1">IF(OR(M92=MAX(import20191[NO]),M92=""),"",LOOKUP(ROW(M93)-ROWS($M$1:$M$3),import20191[NO]))</f>
        <v>90</v>
      </c>
      <c r="N93" s="49" t="str">
        <f ca="1">IF(import20192[[#This Row],[NO]]="","",LOOKUP(import20192[[#This Row],[NO]],import20191[NO],import20191[-]))</f>
        <v>UTN</v>
      </c>
      <c r="O93" s="47" t="str">
        <f ca="1">IF(import20192[[#This Row],[NO]]="","",LOOKUP(import20192[[#This Row],[NO]],import20191[NO],import20191[SERI]))</f>
        <v>B3</v>
      </c>
      <c r="P93" s="44" t="str">
        <f ca="1">IF(import20192[[#This Row],[NO]]="","",LOOKUP(import20192[[#This Row],[NO]],import20191[NO],import20191[NAMA BARANG]))</f>
        <v>Card</v>
      </c>
      <c r="Q93" s="45">
        <f ca="1">IF(import20192[[#This Row],[NO]]="","",LOOKUP(import20192[[#This Row],[NO]],import20191[NO],import20191[ISI/ Jmlh/ Ctn]))</f>
        <v>5000</v>
      </c>
      <c r="R93" s="46">
        <f ca="1">IF(import20192[[#This Row],[NO]]="","",LOOKUP(import20192[[#This Row],[NO]],import20191[NO],import20191[JUMLAH]))</f>
        <v>30</v>
      </c>
      <c r="S93" s="48">
        <f ca="1">IF(import20192[[#This Row],[NO]]="","",LOOKUP(import20192[[#This Row],[NO]],import20191[NO],import20191[Grosir]))</f>
        <v>0</v>
      </c>
      <c r="T93" s="46">
        <f ca="1">IF(import20192[[#This Row],[NO]]="","",LOOKUP(import20192[[#This Row],[NO]],import20191[NO],import20191[Eceran]))</f>
        <v>0</v>
      </c>
    </row>
    <row r="94" spans="1:20" ht="20.100000000000001" customHeight="1">
      <c r="A94" s="50">
        <f ca="1">IF(import20191[[#This Row],[JUMLAH]]&gt;0,COUNT(A$3:$A94),"")</f>
        <v>91</v>
      </c>
      <c r="B94" s="50" t="s">
        <v>3033</v>
      </c>
      <c r="C94" s="47" t="s">
        <v>3321</v>
      </c>
      <c r="D94" s="44" t="s">
        <v>3319</v>
      </c>
      <c r="E94" s="45">
        <v>4000</v>
      </c>
      <c r="F94" s="46">
        <f>IF(import20191[[#This Row],[BARU]]="",import20191[[#This Row],[JUMLAH AWAL]],import20191[[#This Row],[BARU]])</f>
        <v>37</v>
      </c>
      <c r="G94" s="48"/>
      <c r="H94" s="46"/>
      <c r="I94" s="46">
        <v>37</v>
      </c>
      <c r="J94" s="46"/>
      <c r="K9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4" s="53">
        <f ca="1">IF(OR(M93=MAX(import20191[NO]),M93=""),"",LOOKUP(ROW(M94)-ROWS($M$1:$M$3),import20191[NO]))</f>
        <v>91</v>
      </c>
      <c r="N94" s="49" t="str">
        <f ca="1">IF(import20192[[#This Row],[NO]]="","",LOOKUP(import20192[[#This Row],[NO]],import20191[NO],import20191[-]))</f>
        <v>UTN</v>
      </c>
      <c r="O94" s="47" t="str">
        <f ca="1">IF(import20192[[#This Row],[NO]]="","",LOOKUP(import20192[[#This Row],[NO]],import20191[NO],import20191[SERI]))</f>
        <v>B4</v>
      </c>
      <c r="P94" s="44" t="str">
        <f ca="1">IF(import20192[[#This Row],[NO]]="","",LOOKUP(import20192[[#This Row],[NO]],import20191[NO],import20191[NAMA BARANG]))</f>
        <v>Card</v>
      </c>
      <c r="Q94" s="45">
        <f ca="1">IF(import20192[[#This Row],[NO]]="","",LOOKUP(import20192[[#This Row],[NO]],import20191[NO],import20191[ISI/ Jmlh/ Ctn]))</f>
        <v>4000</v>
      </c>
      <c r="R94" s="46">
        <f ca="1">IF(import20192[[#This Row],[NO]]="","",LOOKUP(import20192[[#This Row],[NO]],import20191[NO],import20191[JUMLAH]))</f>
        <v>37</v>
      </c>
      <c r="S94" s="48">
        <f ca="1">IF(import20192[[#This Row],[NO]]="","",LOOKUP(import20192[[#This Row],[NO]],import20191[NO],import20191[Grosir]))</f>
        <v>0</v>
      </c>
      <c r="T94" s="46">
        <f ca="1">IF(import20192[[#This Row],[NO]]="","",LOOKUP(import20192[[#This Row],[NO]],import20191[NO],import20191[Eceran]))</f>
        <v>0</v>
      </c>
    </row>
    <row r="95" spans="1:20" ht="20.100000000000001" customHeight="1">
      <c r="A95" s="50">
        <f ca="1">IF(import20191[[#This Row],[JUMLAH]]&gt;0,COUNT(A$3:$A95),"")</f>
        <v>92</v>
      </c>
      <c r="B95" s="50" t="s">
        <v>3033</v>
      </c>
      <c r="C95" s="47" t="s">
        <v>3322</v>
      </c>
      <c r="D95" s="44" t="s">
        <v>3236</v>
      </c>
      <c r="E95" s="45">
        <v>480</v>
      </c>
      <c r="F95" s="46">
        <f>IF(import20191[[#This Row],[BARU]]="",import20191[[#This Row],[JUMLAH AWAL]],import20191[[#This Row],[BARU]])</f>
        <v>9</v>
      </c>
      <c r="G95" s="48" t="s">
        <v>3544</v>
      </c>
      <c r="H95" s="46">
        <v>45000</v>
      </c>
      <c r="I95" s="46">
        <v>9</v>
      </c>
      <c r="J95" s="46"/>
      <c r="K9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5" s="53">
        <f ca="1">IF(OR(M94=MAX(import20191[NO]),M94=""),"",LOOKUP(ROW(M95)-ROWS($M$1:$M$3),import20191[NO]))</f>
        <v>92</v>
      </c>
      <c r="N95" s="49" t="str">
        <f ca="1">IF(import20192[[#This Row],[NO]]="","",LOOKUP(import20192[[#This Row],[NO]],import20191[NO],import20191[-]))</f>
        <v>UTN</v>
      </c>
      <c r="O95" s="47" t="str">
        <f ca="1">IF(import20192[[#This Row],[NO]]="","",LOOKUP(import20192[[#This Row],[NO]],import20191[NO],import20191[SERI]))</f>
        <v>BC-8822</v>
      </c>
      <c r="P95" s="44" t="str">
        <f ca="1">IF(import20192[[#This Row],[NO]]="","",LOOKUP(import20192[[#This Row],[NO]],import20191[NO],import20191[NAMA BARANG]))</f>
        <v>Ruler</v>
      </c>
      <c r="Q95" s="45">
        <f ca="1">IF(import20192[[#This Row],[NO]]="","",LOOKUP(import20192[[#This Row],[NO]],import20191[NO],import20191[ISI/ Jmlh/ Ctn]))</f>
        <v>480</v>
      </c>
      <c r="R95" s="46">
        <f ca="1">IF(import20192[[#This Row],[NO]]="","",LOOKUP(import20192[[#This Row],[NO]],import20191[NO],import20191[JUMLAH]))</f>
        <v>9</v>
      </c>
      <c r="S95" s="48" t="str">
        <f ca="1">IF(import20192[[#This Row],[NO]]="","",LOOKUP(import20192[[#This Row],[NO]],import20191[NO],import20191[Grosir]))</f>
        <v>45000 (10%)</v>
      </c>
      <c r="T95" s="46">
        <f ca="1">IF(import20192[[#This Row],[NO]]="","",LOOKUP(import20192[[#This Row],[NO]],import20191[NO],import20191[Eceran]))</f>
        <v>45000</v>
      </c>
    </row>
    <row r="96" spans="1:20" ht="20.100000000000001" customHeight="1">
      <c r="A96" s="50">
        <f ca="1">IF(import20191[[#This Row],[JUMLAH]]&gt;0,COUNT(A$3:$A96),"")</f>
        <v>93</v>
      </c>
      <c r="B96" s="50" t="s">
        <v>3033</v>
      </c>
      <c r="C96" s="47" t="s">
        <v>3323</v>
      </c>
      <c r="D96" s="44" t="s">
        <v>3236</v>
      </c>
      <c r="E96" s="45">
        <v>480</v>
      </c>
      <c r="F96" s="46">
        <f>IF(import20191[[#This Row],[BARU]]="",import20191[[#This Row],[JUMLAH AWAL]],import20191[[#This Row],[BARU]])</f>
        <v>12</v>
      </c>
      <c r="G96" s="48" t="s">
        <v>3545</v>
      </c>
      <c r="H96" s="46">
        <v>47500</v>
      </c>
      <c r="I96" s="46">
        <v>12</v>
      </c>
      <c r="J96" s="46"/>
      <c r="K9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6" s="53">
        <f ca="1">IF(OR(M95=MAX(import20191[NO]),M95=""),"",LOOKUP(ROW(M96)-ROWS($M$1:$M$3),import20191[NO]))</f>
        <v>93</v>
      </c>
      <c r="N96" s="49" t="str">
        <f ca="1">IF(import20192[[#This Row],[NO]]="","",LOOKUP(import20192[[#This Row],[NO]],import20191[NO],import20191[-]))</f>
        <v>UTN</v>
      </c>
      <c r="O96" s="47" t="str">
        <f ca="1">IF(import20192[[#This Row],[NO]]="","",LOOKUP(import20192[[#This Row],[NO]],import20191[NO],import20191[SERI]))</f>
        <v>BC-8996</v>
      </c>
      <c r="P96" s="44" t="str">
        <f ca="1">IF(import20192[[#This Row],[NO]]="","",LOOKUP(import20192[[#This Row],[NO]],import20191[NO],import20191[NAMA BARANG]))</f>
        <v>Ruler</v>
      </c>
      <c r="Q96" s="45">
        <f ca="1">IF(import20192[[#This Row],[NO]]="","",LOOKUP(import20192[[#This Row],[NO]],import20191[NO],import20191[ISI/ Jmlh/ Ctn]))</f>
        <v>480</v>
      </c>
      <c r="R96" s="46">
        <f ca="1">IF(import20192[[#This Row],[NO]]="","",LOOKUP(import20192[[#This Row],[NO]],import20191[NO],import20191[JUMLAH]))</f>
        <v>12</v>
      </c>
      <c r="S96" s="48" t="str">
        <f ca="1">IF(import20192[[#This Row],[NO]]="","",LOOKUP(import20192[[#This Row],[NO]],import20191[NO],import20191[Grosir]))</f>
        <v>47500 (10%)</v>
      </c>
      <c r="T96" s="46">
        <f ca="1">IF(import20192[[#This Row],[NO]]="","",LOOKUP(import20192[[#This Row],[NO]],import20191[NO],import20191[Eceran]))</f>
        <v>47500</v>
      </c>
    </row>
    <row r="97" spans="1:20" ht="20.100000000000001" customHeight="1">
      <c r="A97" s="50">
        <f ca="1">IF(import20191[[#This Row],[JUMLAH]]&gt;0,COUNT(A$3:$A97),"")</f>
        <v>94</v>
      </c>
      <c r="B97" s="50" t="s">
        <v>3033</v>
      </c>
      <c r="C97" s="47" t="s">
        <v>3324</v>
      </c>
      <c r="D97" s="44" t="s">
        <v>3325</v>
      </c>
      <c r="E97" s="45">
        <v>144</v>
      </c>
      <c r="F97" s="46">
        <f>IF(import20191[[#This Row],[BARU]]="",import20191[[#This Row],[JUMLAH AWAL]],import20191[[#This Row],[BARU]])</f>
        <v>6</v>
      </c>
      <c r="G97" s="48" t="s">
        <v>3522</v>
      </c>
      <c r="H97" s="46">
        <v>52500</v>
      </c>
      <c r="I97" s="46">
        <v>6</v>
      </c>
      <c r="J97" s="46"/>
      <c r="K9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7" s="53">
        <f ca="1">IF(OR(M96=MAX(import20191[NO]),M96=""),"",LOOKUP(ROW(M97)-ROWS($M$1:$M$3),import20191[NO]))</f>
        <v>94</v>
      </c>
      <c r="N97" s="49" t="str">
        <f ca="1">IF(import20192[[#This Row],[NO]]="","",LOOKUP(import20192[[#This Row],[NO]],import20191[NO],import20191[-]))</f>
        <v>UTN</v>
      </c>
      <c r="O97" s="47" t="str">
        <f ca="1">IF(import20192[[#This Row],[NO]]="","",LOOKUP(import20192[[#This Row],[NO]],import20191[NO],import20191[SERI]))</f>
        <v>105</v>
      </c>
      <c r="P97" s="44" t="str">
        <f ca="1">IF(import20192[[#This Row],[NO]]="","",LOOKUP(import20192[[#This Row],[NO]],import20191[NO],import20191[NAMA BARANG]))</f>
        <v>Pencil box</v>
      </c>
      <c r="Q97" s="45">
        <f ca="1">IF(import20192[[#This Row],[NO]]="","",LOOKUP(import20192[[#This Row],[NO]],import20191[NO],import20191[ISI/ Jmlh/ Ctn]))</f>
        <v>144</v>
      </c>
      <c r="R97" s="46">
        <f ca="1">IF(import20192[[#This Row],[NO]]="","",LOOKUP(import20192[[#This Row],[NO]],import20191[NO],import20191[JUMLAH]))</f>
        <v>6</v>
      </c>
      <c r="S97" s="48" t="str">
        <f ca="1">IF(import20192[[#This Row],[NO]]="","",LOOKUP(import20192[[#This Row],[NO]],import20191[NO],import20191[Grosir]))</f>
        <v>52500 (10%)</v>
      </c>
      <c r="T97" s="46">
        <f ca="1">IF(import20192[[#This Row],[NO]]="","",LOOKUP(import20192[[#This Row],[NO]],import20191[NO],import20191[Eceran]))</f>
        <v>52500</v>
      </c>
    </row>
    <row r="98" spans="1:20" ht="20.100000000000001" customHeight="1">
      <c r="A98" s="50">
        <f ca="1">IF(import20191[[#This Row],[JUMLAH]]&gt;0,COUNT(A$3:$A98),"")</f>
        <v>95</v>
      </c>
      <c r="B98" s="50" t="s">
        <v>3033</v>
      </c>
      <c r="C98" s="47" t="s">
        <v>3326</v>
      </c>
      <c r="D98" s="44" t="s">
        <v>3325</v>
      </c>
      <c r="E98" s="45">
        <v>120</v>
      </c>
      <c r="F98" s="46">
        <f>IF(import20191[[#This Row],[BARU]]="",import20191[[#This Row],[JUMLAH AWAL]],import20191[[#This Row],[BARU]])</f>
        <v>3</v>
      </c>
      <c r="G98" s="48" t="s">
        <v>3546</v>
      </c>
      <c r="H98" s="46">
        <v>350000</v>
      </c>
      <c r="I98" s="46">
        <v>3</v>
      </c>
      <c r="J98" s="46"/>
      <c r="K9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8" s="53">
        <f ca="1">IF(OR(M97=MAX(import20191[NO]),M97=""),"",LOOKUP(ROW(M98)-ROWS($M$1:$M$3),import20191[NO]))</f>
        <v>95</v>
      </c>
      <c r="N98" s="49" t="str">
        <f ca="1">IF(import20192[[#This Row],[NO]]="","",LOOKUP(import20192[[#This Row],[NO]],import20191[NO],import20191[-]))</f>
        <v>UTN</v>
      </c>
      <c r="O98" s="47" t="str">
        <f ca="1">IF(import20192[[#This Row],[NO]]="","",LOOKUP(import20192[[#This Row],[NO]],import20191[NO],import20191[SERI]))</f>
        <v>A-1359</v>
      </c>
      <c r="P98" s="44" t="str">
        <f ca="1">IF(import20192[[#This Row],[NO]]="","",LOOKUP(import20192[[#This Row],[NO]],import20191[NO],import20191[NAMA BARANG]))</f>
        <v>Pencil box</v>
      </c>
      <c r="Q98" s="45">
        <f ca="1">IF(import20192[[#This Row],[NO]]="","",LOOKUP(import20192[[#This Row],[NO]],import20191[NO],import20191[ISI/ Jmlh/ Ctn]))</f>
        <v>120</v>
      </c>
      <c r="R98" s="46">
        <f ca="1">IF(import20192[[#This Row],[NO]]="","",LOOKUP(import20192[[#This Row],[NO]],import20191[NO],import20191[JUMLAH]))</f>
        <v>3</v>
      </c>
      <c r="S98" s="48" t="str">
        <f ca="1">IF(import20192[[#This Row],[NO]]="","",LOOKUP(import20192[[#This Row],[NO]],import20191[NO],import20191[Grosir]))</f>
        <v>350000 (10%)</v>
      </c>
      <c r="T98" s="46">
        <f ca="1">IF(import20192[[#This Row],[NO]]="","",LOOKUP(import20192[[#This Row],[NO]],import20191[NO],import20191[Eceran]))</f>
        <v>350000</v>
      </c>
    </row>
    <row r="99" spans="1:20" ht="20.100000000000001" customHeight="1">
      <c r="A99" s="50">
        <f ca="1">IF(import20191[[#This Row],[JUMLAH]]&gt;0,COUNT(A$3:$A99),"")</f>
        <v>96</v>
      </c>
      <c r="B99" s="50" t="s">
        <v>3033</v>
      </c>
      <c r="C99" s="47" t="s">
        <v>3327</v>
      </c>
      <c r="D99" s="44" t="s">
        <v>3325</v>
      </c>
      <c r="E99" s="45">
        <v>160</v>
      </c>
      <c r="F99" s="46">
        <f>IF(import20191[[#This Row],[BARU]]="",import20191[[#This Row],[JUMLAH AWAL]],import20191[[#This Row],[BARU]])</f>
        <v>36</v>
      </c>
      <c r="G99" s="48" t="s">
        <v>3532</v>
      </c>
      <c r="H99" s="46">
        <v>10000</v>
      </c>
      <c r="I99" s="46">
        <v>36</v>
      </c>
      <c r="J99" s="46"/>
      <c r="K9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9" s="53">
        <f ca="1">IF(OR(M98=MAX(import20191[NO]),M98=""),"",LOOKUP(ROW(M99)-ROWS($M$1:$M$3),import20191[NO]))</f>
        <v>96</v>
      </c>
      <c r="N99" s="49" t="str">
        <f ca="1">IF(import20192[[#This Row],[NO]]="","",LOOKUP(import20192[[#This Row],[NO]],import20191[NO],import20191[-]))</f>
        <v>UTN</v>
      </c>
      <c r="O99" s="47" t="str">
        <f ca="1">IF(import20192[[#This Row],[NO]]="","",LOOKUP(import20192[[#This Row],[NO]],import20191[NO],import20191[SERI]))</f>
        <v>A-1185</v>
      </c>
      <c r="P99" s="44" t="str">
        <f ca="1">IF(import20192[[#This Row],[NO]]="","",LOOKUP(import20192[[#This Row],[NO]],import20191[NO],import20191[NAMA BARANG]))</f>
        <v>Pencil box</v>
      </c>
      <c r="Q99" s="45">
        <f ca="1">IF(import20192[[#This Row],[NO]]="","",LOOKUP(import20192[[#This Row],[NO]],import20191[NO],import20191[ISI/ Jmlh/ Ctn]))</f>
        <v>160</v>
      </c>
      <c r="R99" s="46">
        <f ca="1">IF(import20192[[#This Row],[NO]]="","",LOOKUP(import20192[[#This Row],[NO]],import20191[NO],import20191[JUMLAH]))</f>
        <v>36</v>
      </c>
      <c r="S99" s="48" t="str">
        <f ca="1">IF(import20192[[#This Row],[NO]]="","",LOOKUP(import20192[[#This Row],[NO]],import20191[NO],import20191[Grosir]))</f>
        <v>10000 (10%)</v>
      </c>
      <c r="T99" s="46">
        <f ca="1">IF(import20192[[#This Row],[NO]]="","",LOOKUP(import20192[[#This Row],[NO]],import20191[NO],import20191[Eceran]))</f>
        <v>10000</v>
      </c>
    </row>
    <row r="100" spans="1:20" ht="20.100000000000001" customHeight="1">
      <c r="A100" s="50">
        <f ca="1">IF(import20191[[#This Row],[JUMLAH]]&gt;0,COUNT(A$3:$A100),"")</f>
        <v>97</v>
      </c>
      <c r="B100" s="50" t="s">
        <v>3033</v>
      </c>
      <c r="C100" s="47" t="s">
        <v>3093</v>
      </c>
      <c r="D100" s="44" t="s">
        <v>3325</v>
      </c>
      <c r="E100" s="45">
        <v>60</v>
      </c>
      <c r="F100" s="46">
        <f>IF(import20191[[#This Row],[BARU]]="",import20191[[#This Row],[JUMLAH AWAL]],import20191[[#This Row],[BARU]])</f>
        <v>32</v>
      </c>
      <c r="G100" s="48">
        <v>600000</v>
      </c>
      <c r="H100" s="46">
        <v>625000</v>
      </c>
      <c r="I100" s="46">
        <v>32</v>
      </c>
      <c r="J100" s="46"/>
      <c r="K10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0" s="53">
        <f ca="1">IF(OR(M99=MAX(import20191[NO]),M99=""),"",LOOKUP(ROW(M100)-ROWS($M$1:$M$3),import20191[NO]))</f>
        <v>97</v>
      </c>
      <c r="N100" s="49" t="str">
        <f ca="1">IF(import20192[[#This Row],[NO]]="","",LOOKUP(import20192[[#This Row],[NO]],import20191[NO],import20191[-]))</f>
        <v>UTN</v>
      </c>
      <c r="O100" s="47" t="str">
        <f ca="1">IF(import20192[[#This Row],[NO]]="","",LOOKUP(import20192[[#This Row],[NO]],import20191[NO],import20191[SERI]))</f>
        <v>KW-1919</v>
      </c>
      <c r="P100" s="44" t="str">
        <f ca="1">IF(import20192[[#This Row],[NO]]="","",LOOKUP(import20192[[#This Row],[NO]],import20191[NO],import20191[NAMA BARANG]))</f>
        <v>Pencil box</v>
      </c>
      <c r="Q100" s="45">
        <f ca="1">IF(import20192[[#This Row],[NO]]="","",LOOKUP(import20192[[#This Row],[NO]],import20191[NO],import20191[ISI/ Jmlh/ Ctn]))</f>
        <v>60</v>
      </c>
      <c r="R100" s="46">
        <f ca="1">IF(import20192[[#This Row],[NO]]="","",LOOKUP(import20192[[#This Row],[NO]],import20191[NO],import20191[JUMLAH]))</f>
        <v>32</v>
      </c>
      <c r="S100" s="48">
        <f ca="1">IF(import20192[[#This Row],[NO]]="","",LOOKUP(import20192[[#This Row],[NO]],import20191[NO],import20191[Grosir]))</f>
        <v>600000</v>
      </c>
      <c r="T100" s="46">
        <f ca="1">IF(import20192[[#This Row],[NO]]="","",LOOKUP(import20192[[#This Row],[NO]],import20191[NO],import20191[Eceran]))</f>
        <v>625000</v>
      </c>
    </row>
    <row r="101" spans="1:20" ht="20.100000000000001" customHeight="1">
      <c r="A101" s="50">
        <f ca="1">IF(import20191[[#This Row],[JUMLAH]]&gt;0,COUNT(A$3:$A101),"")</f>
        <v>98</v>
      </c>
      <c r="B101" s="50" t="s">
        <v>3033</v>
      </c>
      <c r="C101" s="47" t="s">
        <v>3095</v>
      </c>
      <c r="D101" s="44" t="s">
        <v>3325</v>
      </c>
      <c r="E101" s="45">
        <v>60</v>
      </c>
      <c r="F101" s="46">
        <f>IF(import20191[[#This Row],[BARU]]="",import20191[[#This Row],[JUMLAH AWAL]],import20191[[#This Row],[BARU]])</f>
        <v>22</v>
      </c>
      <c r="G101" s="48">
        <v>650000</v>
      </c>
      <c r="H101" s="46">
        <v>675000</v>
      </c>
      <c r="I101" s="46">
        <v>22</v>
      </c>
      <c r="J101" s="46"/>
      <c r="K10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1" s="53">
        <f ca="1">IF(OR(M100=MAX(import20191[NO]),M100=""),"",LOOKUP(ROW(M101)-ROWS($M$1:$M$3),import20191[NO]))</f>
        <v>98</v>
      </c>
      <c r="N101" s="49" t="str">
        <f ca="1">IF(import20192[[#This Row],[NO]]="","",LOOKUP(import20192[[#This Row],[NO]],import20191[NO],import20191[-]))</f>
        <v>UTN</v>
      </c>
      <c r="O101" s="47" t="str">
        <f ca="1">IF(import20192[[#This Row],[NO]]="","",LOOKUP(import20192[[#This Row],[NO]],import20191[NO],import20191[SERI]))</f>
        <v>KW-1616</v>
      </c>
      <c r="P101" s="44" t="str">
        <f ca="1">IF(import20192[[#This Row],[NO]]="","",LOOKUP(import20192[[#This Row],[NO]],import20191[NO],import20191[NAMA BARANG]))</f>
        <v>Pencil box</v>
      </c>
      <c r="Q101" s="45">
        <f ca="1">IF(import20192[[#This Row],[NO]]="","",LOOKUP(import20192[[#This Row],[NO]],import20191[NO],import20191[ISI/ Jmlh/ Ctn]))</f>
        <v>60</v>
      </c>
      <c r="R101" s="46">
        <f ca="1">IF(import20192[[#This Row],[NO]]="","",LOOKUP(import20192[[#This Row],[NO]],import20191[NO],import20191[JUMLAH]))</f>
        <v>22</v>
      </c>
      <c r="S101" s="48">
        <f ca="1">IF(import20192[[#This Row],[NO]]="","",LOOKUP(import20192[[#This Row],[NO]],import20191[NO],import20191[Grosir]))</f>
        <v>650000</v>
      </c>
      <c r="T101" s="46">
        <f ca="1">IF(import20192[[#This Row],[NO]]="","",LOOKUP(import20192[[#This Row],[NO]],import20191[NO],import20191[Eceran]))</f>
        <v>675000</v>
      </c>
    </row>
    <row r="102" spans="1:20" ht="20.100000000000001" customHeight="1">
      <c r="A102" s="50">
        <f ca="1">IF(import20191[[#This Row],[JUMLAH]]&gt;0,COUNT(A$3:$A102),"")</f>
        <v>99</v>
      </c>
      <c r="B102" s="50" t="s">
        <v>3033</v>
      </c>
      <c r="C102" s="47" t="s">
        <v>3328</v>
      </c>
      <c r="D102" s="44" t="s">
        <v>3329</v>
      </c>
      <c r="E102" s="45">
        <v>1000</v>
      </c>
      <c r="F102" s="46">
        <f>IF(import20191[[#This Row],[BARU]]="",import20191[[#This Row],[JUMLAH AWAL]],import20191[[#This Row],[BARU]])</f>
        <v>43</v>
      </c>
      <c r="G102" s="48" t="s">
        <v>3547</v>
      </c>
      <c r="H102" s="46">
        <v>3000</v>
      </c>
      <c r="I102" s="46">
        <v>43</v>
      </c>
      <c r="J102" s="46"/>
      <c r="K10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2" s="53">
        <f ca="1">IF(OR(M101=MAX(import20191[NO]),M101=""),"",LOOKUP(ROW(M102)-ROWS($M$1:$M$3),import20191[NO]))</f>
        <v>99</v>
      </c>
      <c r="N102" s="49" t="str">
        <f ca="1">IF(import20192[[#This Row],[NO]]="","",LOOKUP(import20192[[#This Row],[NO]],import20191[NO],import20191[-]))</f>
        <v>UTN</v>
      </c>
      <c r="O102" s="47" t="str">
        <f ca="1">IF(import20192[[#This Row],[NO]]="","",LOOKUP(import20192[[#This Row],[NO]],import20191[NO],import20191[SERI]))</f>
        <v>6612</v>
      </c>
      <c r="P102" s="44" t="str">
        <f ca="1">IF(import20192[[#This Row],[NO]]="","",LOOKUP(import20192[[#This Row],[NO]],import20191[NO],import20191[NAMA BARANG]))</f>
        <v>ID Card (Ht habis)</v>
      </c>
      <c r="Q102" s="45">
        <f ca="1">IF(import20192[[#This Row],[NO]]="","",LOOKUP(import20192[[#This Row],[NO]],import20191[NO],import20191[ISI/ Jmlh/ Ctn]))</f>
        <v>1000</v>
      </c>
      <c r="R102" s="46">
        <f ca="1">IF(import20192[[#This Row],[NO]]="","",LOOKUP(import20192[[#This Row],[NO]],import20191[NO],import20191[JUMLAH]))</f>
        <v>43</v>
      </c>
      <c r="S102" s="48" t="str">
        <f ca="1">IF(import20192[[#This Row],[NO]]="","",LOOKUP(import20192[[#This Row],[NO]],import20191[NO],import20191[Grosir]))</f>
        <v>3000 (10%)</v>
      </c>
      <c r="T102" s="46">
        <f ca="1">IF(import20192[[#This Row],[NO]]="","",LOOKUP(import20192[[#This Row],[NO]],import20191[NO],import20191[Eceran]))</f>
        <v>3000</v>
      </c>
    </row>
    <row r="103" spans="1:20" ht="20.100000000000001" customHeight="1">
      <c r="A103" s="50">
        <f ca="1">IF(import20191[[#This Row],[JUMLAH]]&gt;0,COUNT(A$3:$A103),"")</f>
        <v>100</v>
      </c>
      <c r="B103" s="50" t="s">
        <v>3033</v>
      </c>
      <c r="C103" s="47" t="s">
        <v>3330</v>
      </c>
      <c r="D103" s="44" t="s">
        <v>3331</v>
      </c>
      <c r="E103" s="45">
        <v>1600</v>
      </c>
      <c r="F103" s="46">
        <f>IF(import20191[[#This Row],[BARU]]="",import20191[[#This Row],[JUMLAH AWAL]],import20191[[#This Row],[BARU]])</f>
        <v>2</v>
      </c>
      <c r="G103" s="48" t="s">
        <v>3548</v>
      </c>
      <c r="H103" s="46">
        <v>2000</v>
      </c>
      <c r="I103" s="46">
        <v>2</v>
      </c>
      <c r="J103" s="46"/>
      <c r="K10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3" s="53">
        <f ca="1">IF(OR(M102=MAX(import20191[NO]),M102=""),"",LOOKUP(ROW(M103)-ROWS($M$1:$M$3),import20191[NO]))</f>
        <v>100</v>
      </c>
      <c r="N103" s="49" t="str">
        <f ca="1">IF(import20192[[#This Row],[NO]]="","",LOOKUP(import20192[[#This Row],[NO]],import20191[NO],import20191[-]))</f>
        <v>UTN</v>
      </c>
      <c r="O103" s="47" t="str">
        <f ca="1">IF(import20192[[#This Row],[NO]]="","",LOOKUP(import20192[[#This Row],[NO]],import20191[NO],import20191[SERI]))</f>
        <v>T017</v>
      </c>
      <c r="P103" s="44" t="str">
        <f ca="1">IF(import20192[[#This Row],[NO]]="","",LOOKUP(import20192[[#This Row],[NO]],import20191[NO],import20191[NAMA BARANG]))</f>
        <v>ID Card</v>
      </c>
      <c r="Q103" s="45">
        <f ca="1">IF(import20192[[#This Row],[NO]]="","",LOOKUP(import20192[[#This Row],[NO]],import20191[NO],import20191[ISI/ Jmlh/ Ctn]))</f>
        <v>1600</v>
      </c>
      <c r="R103" s="46">
        <f ca="1">IF(import20192[[#This Row],[NO]]="","",LOOKUP(import20192[[#This Row],[NO]],import20191[NO],import20191[JUMLAH]))</f>
        <v>2</v>
      </c>
      <c r="S103" s="48" t="str">
        <f ca="1">IF(import20192[[#This Row],[NO]]="","",LOOKUP(import20192[[#This Row],[NO]],import20191[NO],import20191[Grosir]))</f>
        <v>2000 (10%)</v>
      </c>
      <c r="T103" s="46">
        <f ca="1">IF(import20192[[#This Row],[NO]]="","",LOOKUP(import20192[[#This Row],[NO]],import20191[NO],import20191[Eceran]))</f>
        <v>2000</v>
      </c>
    </row>
    <row r="104" spans="1:20" ht="20.100000000000001" customHeight="1">
      <c r="A104" s="50">
        <f ca="1">IF(import20191[[#This Row],[JUMLAH]]&gt;0,COUNT(A$3:$A104),"")</f>
        <v>101</v>
      </c>
      <c r="B104" s="50" t="s">
        <v>3033</v>
      </c>
      <c r="C104" s="47" t="s">
        <v>3332</v>
      </c>
      <c r="D104" s="44" t="s">
        <v>3333</v>
      </c>
      <c r="E104" s="45">
        <v>120</v>
      </c>
      <c r="F104" s="46">
        <f>IF(import20191[[#This Row],[BARU]]="",import20191[[#This Row],[JUMLAH AWAL]],import20191[[#This Row],[BARU]])</f>
        <v>1</v>
      </c>
      <c r="G104" s="48" t="s">
        <v>3549</v>
      </c>
      <c r="H104" s="46">
        <v>300000</v>
      </c>
      <c r="I104" s="46">
        <v>1</v>
      </c>
      <c r="J104" s="46"/>
      <c r="K10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4" s="53">
        <f ca="1">IF(OR(M103=MAX(import20191[NO]),M103=""),"",LOOKUP(ROW(M104)-ROWS($M$1:$M$3),import20191[NO]))</f>
        <v>101</v>
      </c>
      <c r="N104" s="49" t="str">
        <f ca="1">IF(import20192[[#This Row],[NO]]="","",LOOKUP(import20192[[#This Row],[NO]],import20191[NO],import20191[-]))</f>
        <v>UTN</v>
      </c>
      <c r="O104" s="47" t="str">
        <f ca="1">IF(import20192[[#This Row],[NO]]="","",LOOKUP(import20192[[#This Row],[NO]],import20191[NO],import20191[SERI]))</f>
        <v>PRI-61-002</v>
      </c>
      <c r="P104" s="44" t="str">
        <f ca="1">IF(import20192[[#This Row],[NO]]="","",LOOKUP(import20192[[#This Row],[NO]],import20191[NO],import20191[NAMA BARANG]))</f>
        <v>Ruler (100 cm)</v>
      </c>
      <c r="Q104" s="45">
        <f ca="1">IF(import20192[[#This Row],[NO]]="","",LOOKUP(import20192[[#This Row],[NO]],import20191[NO],import20191[ISI/ Jmlh/ Ctn]))</f>
        <v>120</v>
      </c>
      <c r="R104" s="46">
        <f ca="1">IF(import20192[[#This Row],[NO]]="","",LOOKUP(import20192[[#This Row],[NO]],import20191[NO],import20191[JUMLAH]))</f>
        <v>1</v>
      </c>
      <c r="S104" s="48" t="str">
        <f ca="1">IF(import20192[[#This Row],[NO]]="","",LOOKUP(import20192[[#This Row],[NO]],import20191[NO],import20191[Grosir]))</f>
        <v>300000 (10%)</v>
      </c>
      <c r="T104" s="46">
        <f ca="1">IF(import20192[[#This Row],[NO]]="","",LOOKUP(import20192[[#This Row],[NO]],import20191[NO],import20191[Eceran]))</f>
        <v>300000</v>
      </c>
    </row>
    <row r="105" spans="1:20" ht="20.100000000000001" customHeight="1">
      <c r="A105" s="50">
        <f ca="1">IF(import20191[[#This Row],[JUMLAH]]&gt;0,COUNT(A$3:$A105),"")</f>
        <v>102</v>
      </c>
      <c r="B105" s="50" t="s">
        <v>3033</v>
      </c>
      <c r="C105" s="47" t="s">
        <v>3334</v>
      </c>
      <c r="D105" s="44" t="s">
        <v>3236</v>
      </c>
      <c r="E105" s="45">
        <v>288</v>
      </c>
      <c r="F105" s="46">
        <f>IF(import20191[[#This Row],[BARU]]="",import20191[[#This Row],[JUMLAH AWAL]],import20191[[#This Row],[BARU]])</f>
        <v>2</v>
      </c>
      <c r="G105" s="48" t="s">
        <v>3503</v>
      </c>
      <c r="H105" s="46">
        <v>150000</v>
      </c>
      <c r="I105" s="46">
        <v>2</v>
      </c>
      <c r="J105" s="46"/>
      <c r="K10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5" s="53">
        <f ca="1">IF(OR(M104=MAX(import20191[NO]),M104=""),"",LOOKUP(ROW(M105)-ROWS($M$1:$M$3),import20191[NO]))</f>
        <v>102</v>
      </c>
      <c r="N105" s="49" t="str">
        <f ca="1">IF(import20192[[#This Row],[NO]]="","",LOOKUP(import20192[[#This Row],[NO]],import20191[NO],import20191[-]))</f>
        <v>UTN</v>
      </c>
      <c r="O105" s="47" t="str">
        <f ca="1">IF(import20192[[#This Row],[NO]]="","",LOOKUP(import20192[[#This Row],[NO]],import20191[NO],import20191[SERI]))</f>
        <v>NO.2030</v>
      </c>
      <c r="P105" s="44" t="str">
        <f ca="1">IF(import20192[[#This Row],[NO]]="","",LOOKUP(import20192[[#This Row],[NO]],import20191[NO],import20191[NAMA BARANG]))</f>
        <v>Ruler</v>
      </c>
      <c r="Q105" s="45">
        <f ca="1">IF(import20192[[#This Row],[NO]]="","",LOOKUP(import20192[[#This Row],[NO]],import20191[NO],import20191[ISI/ Jmlh/ Ctn]))</f>
        <v>288</v>
      </c>
      <c r="R105" s="46">
        <f ca="1">IF(import20192[[#This Row],[NO]]="","",LOOKUP(import20192[[#This Row],[NO]],import20191[NO],import20191[JUMLAH]))</f>
        <v>2</v>
      </c>
      <c r="S105" s="48" t="str">
        <f ca="1">IF(import20192[[#This Row],[NO]]="","",LOOKUP(import20192[[#This Row],[NO]],import20191[NO],import20191[Grosir]))</f>
        <v>150000 (10%)</v>
      </c>
      <c r="T105" s="46">
        <f ca="1">IF(import20192[[#This Row],[NO]]="","",LOOKUP(import20192[[#This Row],[NO]],import20191[NO],import20191[Eceran]))</f>
        <v>150000</v>
      </c>
    </row>
    <row r="106" spans="1:20" ht="20.100000000000001" customHeight="1">
      <c r="A106" s="50">
        <f ca="1">IF(import20191[[#This Row],[JUMLAH]]&gt;0,COUNT(A$3:$A106),"")</f>
        <v>103</v>
      </c>
      <c r="B106" s="50" t="s">
        <v>3033</v>
      </c>
      <c r="C106" s="47" t="s">
        <v>3335</v>
      </c>
      <c r="D106" s="44" t="s">
        <v>3236</v>
      </c>
      <c r="E106" s="45">
        <v>144</v>
      </c>
      <c r="F106" s="46">
        <f>IF(import20191[[#This Row],[BARU]]="",import20191[[#This Row],[JUMLAH AWAL]],import20191[[#This Row],[BARU]])</f>
        <v>1</v>
      </c>
      <c r="G106" s="48" t="s">
        <v>3550</v>
      </c>
      <c r="H106" s="46">
        <v>225000</v>
      </c>
      <c r="I106" s="46">
        <v>1</v>
      </c>
      <c r="J106" s="46"/>
      <c r="K10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6" s="53">
        <f ca="1">IF(OR(M105=MAX(import20191[NO]),M105=""),"",LOOKUP(ROW(M106)-ROWS($M$1:$M$3),import20191[NO]))</f>
        <v>103</v>
      </c>
      <c r="N106" s="49" t="str">
        <f ca="1">IF(import20192[[#This Row],[NO]]="","",LOOKUP(import20192[[#This Row],[NO]],import20191[NO],import20191[-]))</f>
        <v>UTN</v>
      </c>
      <c r="O106" s="47" t="str">
        <f ca="1">IF(import20192[[#This Row],[NO]]="","",LOOKUP(import20192[[#This Row],[NO]],import20191[NO],import20191[SERI]))</f>
        <v>NO.2032</v>
      </c>
      <c r="P106" s="44" t="str">
        <f ca="1">IF(import20192[[#This Row],[NO]]="","",LOOKUP(import20192[[#This Row],[NO]],import20191[NO],import20191[NAMA BARANG]))</f>
        <v>Ruler</v>
      </c>
      <c r="Q106" s="45">
        <f ca="1">IF(import20192[[#This Row],[NO]]="","",LOOKUP(import20192[[#This Row],[NO]],import20191[NO],import20191[ISI/ Jmlh/ Ctn]))</f>
        <v>144</v>
      </c>
      <c r="R106" s="46">
        <f ca="1">IF(import20192[[#This Row],[NO]]="","",LOOKUP(import20192[[#This Row],[NO]],import20191[NO],import20191[JUMLAH]))</f>
        <v>1</v>
      </c>
      <c r="S106" s="48" t="str">
        <f ca="1">IF(import20192[[#This Row],[NO]]="","",LOOKUP(import20192[[#This Row],[NO]],import20191[NO],import20191[Grosir]))</f>
        <v>240000 (10%)</v>
      </c>
      <c r="T106" s="46">
        <f ca="1">IF(import20192[[#This Row],[NO]]="","",LOOKUP(import20192[[#This Row],[NO]],import20191[NO],import20191[Eceran]))</f>
        <v>225000</v>
      </c>
    </row>
    <row r="107" spans="1:20" ht="20.100000000000001" customHeight="1">
      <c r="A107" s="50">
        <f ca="1">IF(import20191[[#This Row],[JUMLAH]]&gt;0,COUNT(A$3:$A107),"")</f>
        <v>104</v>
      </c>
      <c r="B107" s="50" t="s">
        <v>3033</v>
      </c>
      <c r="C107" s="47" t="s">
        <v>3336</v>
      </c>
      <c r="D107" s="44" t="s">
        <v>3236</v>
      </c>
      <c r="E107" s="45">
        <v>144</v>
      </c>
      <c r="F107" s="46">
        <f>IF(import20191[[#This Row],[BARU]]="",import20191[[#This Row],[JUMLAH AWAL]],import20191[[#This Row],[BARU]])</f>
        <v>1</v>
      </c>
      <c r="G107" s="48" t="s">
        <v>3551</v>
      </c>
      <c r="H107" s="46">
        <v>200000</v>
      </c>
      <c r="I107" s="46">
        <v>1</v>
      </c>
      <c r="J107" s="46"/>
      <c r="K10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7" s="53">
        <f ca="1">IF(OR(M106=MAX(import20191[NO]),M106=""),"",LOOKUP(ROW(M107)-ROWS($M$1:$M$3),import20191[NO]))</f>
        <v>104</v>
      </c>
      <c r="N107" s="49" t="str">
        <f ca="1">IF(import20192[[#This Row],[NO]]="","",LOOKUP(import20192[[#This Row],[NO]],import20191[NO],import20191[-]))</f>
        <v>UTN</v>
      </c>
      <c r="O107" s="47" t="str">
        <f ca="1">IF(import20192[[#This Row],[NO]]="","",LOOKUP(import20192[[#This Row],[NO]],import20191[NO],import20191[SERI]))</f>
        <v>1862</v>
      </c>
      <c r="P107" s="44" t="str">
        <f ca="1">IF(import20192[[#This Row],[NO]]="","",LOOKUP(import20192[[#This Row],[NO]],import20191[NO],import20191[NAMA BARANG]))</f>
        <v>Ruler</v>
      </c>
      <c r="Q107" s="45">
        <f ca="1">IF(import20192[[#This Row],[NO]]="","",LOOKUP(import20192[[#This Row],[NO]],import20191[NO],import20191[ISI/ Jmlh/ Ctn]))</f>
        <v>144</v>
      </c>
      <c r="R107" s="46">
        <f ca="1">IF(import20192[[#This Row],[NO]]="","",LOOKUP(import20192[[#This Row],[NO]],import20191[NO],import20191[JUMLAH]))</f>
        <v>1</v>
      </c>
      <c r="S107" s="48" t="str">
        <f ca="1">IF(import20192[[#This Row],[NO]]="","",LOOKUP(import20192[[#This Row],[NO]],import20191[NO],import20191[Grosir]))</f>
        <v>200000 (10%)</v>
      </c>
      <c r="T107" s="46">
        <f ca="1">IF(import20192[[#This Row],[NO]]="","",LOOKUP(import20192[[#This Row],[NO]],import20191[NO],import20191[Eceran]))</f>
        <v>200000</v>
      </c>
    </row>
    <row r="108" spans="1:20" ht="20.100000000000001" customHeight="1">
      <c r="A108" s="50">
        <f ca="1">IF(import20191[[#This Row],[JUMLAH]]&gt;0,COUNT(A$3:$A108),"")</f>
        <v>105</v>
      </c>
      <c r="B108" s="50" t="s">
        <v>3033</v>
      </c>
      <c r="C108" s="47" t="s">
        <v>3337</v>
      </c>
      <c r="D108" s="44" t="s">
        <v>3236</v>
      </c>
      <c r="E108" s="45">
        <v>640</v>
      </c>
      <c r="F108" s="46">
        <f>IF(import20191[[#This Row],[BARU]]="",import20191[[#This Row],[JUMLAH AWAL]],import20191[[#This Row],[BARU]])</f>
        <v>1</v>
      </c>
      <c r="G108" s="48" t="s">
        <v>3515</v>
      </c>
      <c r="H108" s="46">
        <v>50000</v>
      </c>
      <c r="I108" s="46">
        <v>1</v>
      </c>
      <c r="J108" s="46"/>
      <c r="K10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8" s="53">
        <f ca="1">IF(OR(M107=MAX(import20191[NO]),M107=""),"",LOOKUP(ROW(M108)-ROWS($M$1:$M$3),import20191[NO]))</f>
        <v>105</v>
      </c>
      <c r="N108" s="49" t="str">
        <f ca="1">IF(import20192[[#This Row],[NO]]="","",LOOKUP(import20192[[#This Row],[NO]],import20191[NO],import20191[-]))</f>
        <v>UTN</v>
      </c>
      <c r="O108" s="47" t="str">
        <f ca="1">IF(import20192[[#This Row],[NO]]="","",LOOKUP(import20192[[#This Row],[NO]],import20191[NO],import20191[SERI]))</f>
        <v>9105</v>
      </c>
      <c r="P108" s="44" t="str">
        <f ca="1">IF(import20192[[#This Row],[NO]]="","",LOOKUP(import20192[[#This Row],[NO]],import20191[NO],import20191[NAMA BARANG]))</f>
        <v>Ruler</v>
      </c>
      <c r="Q108" s="45">
        <f ca="1">IF(import20192[[#This Row],[NO]]="","",LOOKUP(import20192[[#This Row],[NO]],import20191[NO],import20191[ISI/ Jmlh/ Ctn]))</f>
        <v>640</v>
      </c>
      <c r="R108" s="46">
        <f ca="1">IF(import20192[[#This Row],[NO]]="","",LOOKUP(import20192[[#This Row],[NO]],import20191[NO],import20191[JUMLAH]))</f>
        <v>1</v>
      </c>
      <c r="S108" s="48" t="str">
        <f ca="1">IF(import20192[[#This Row],[NO]]="","",LOOKUP(import20192[[#This Row],[NO]],import20191[NO],import20191[Grosir]))</f>
        <v>50000 (10%)</v>
      </c>
      <c r="T108" s="46">
        <f ca="1">IF(import20192[[#This Row],[NO]]="","",LOOKUP(import20192[[#This Row],[NO]],import20191[NO],import20191[Eceran]))</f>
        <v>50000</v>
      </c>
    </row>
    <row r="109" spans="1:20" ht="20.100000000000001" customHeight="1">
      <c r="A109" s="50">
        <f ca="1">IF(import20191[[#This Row],[JUMLAH]]&gt;0,COUNT(A$3:$A109),"")</f>
        <v>106</v>
      </c>
      <c r="B109" s="50" t="s">
        <v>3033</v>
      </c>
      <c r="C109" s="47" t="s">
        <v>3338</v>
      </c>
      <c r="D109" s="44" t="s">
        <v>3236</v>
      </c>
      <c r="E109" s="45">
        <v>640</v>
      </c>
      <c r="F109" s="46">
        <f>IF(import20191[[#This Row],[BARU]]="",import20191[[#This Row],[JUMLAH AWAL]],import20191[[#This Row],[BARU]])</f>
        <v>2</v>
      </c>
      <c r="G109" s="48" t="s">
        <v>3515</v>
      </c>
      <c r="H109" s="46">
        <v>50000</v>
      </c>
      <c r="I109" s="46">
        <v>2</v>
      </c>
      <c r="J109" s="46"/>
      <c r="K10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9" s="53">
        <f ca="1">IF(OR(M108=MAX(import20191[NO]),M108=""),"",LOOKUP(ROW(M109)-ROWS($M$1:$M$3),import20191[NO]))</f>
        <v>106</v>
      </c>
      <c r="N109" s="49" t="str">
        <f ca="1">IF(import20192[[#This Row],[NO]]="","",LOOKUP(import20192[[#This Row],[NO]],import20191[NO],import20191[-]))</f>
        <v>UTN</v>
      </c>
      <c r="O109" s="47" t="str">
        <f ca="1">IF(import20192[[#This Row],[NO]]="","",LOOKUP(import20192[[#This Row],[NO]],import20191[NO],import20191[SERI]))</f>
        <v>7505</v>
      </c>
      <c r="P109" s="44" t="str">
        <f ca="1">IF(import20192[[#This Row],[NO]]="","",LOOKUP(import20192[[#This Row],[NO]],import20191[NO],import20191[NAMA BARANG]))</f>
        <v>Ruler</v>
      </c>
      <c r="Q109" s="45">
        <f ca="1">IF(import20192[[#This Row],[NO]]="","",LOOKUP(import20192[[#This Row],[NO]],import20191[NO],import20191[ISI/ Jmlh/ Ctn]))</f>
        <v>640</v>
      </c>
      <c r="R109" s="46">
        <f ca="1">IF(import20192[[#This Row],[NO]]="","",LOOKUP(import20192[[#This Row],[NO]],import20191[NO],import20191[JUMLAH]))</f>
        <v>2</v>
      </c>
      <c r="S109" s="48" t="str">
        <f ca="1">IF(import20192[[#This Row],[NO]]="","",LOOKUP(import20192[[#This Row],[NO]],import20191[NO],import20191[Grosir]))</f>
        <v>50000 (10%)</v>
      </c>
      <c r="T109" s="46">
        <f ca="1">IF(import20192[[#This Row],[NO]]="","",LOOKUP(import20192[[#This Row],[NO]],import20191[NO],import20191[Eceran]))</f>
        <v>50000</v>
      </c>
    </row>
    <row r="110" spans="1:20" ht="20.100000000000001" customHeight="1">
      <c r="A110" s="50">
        <f ca="1">IF(import20191[[#This Row],[JUMLAH]]&gt;0,COUNT(A$3:$A110),"")</f>
        <v>107</v>
      </c>
      <c r="B110" s="50" t="s">
        <v>3033</v>
      </c>
      <c r="C110" s="47" t="s">
        <v>3339</v>
      </c>
      <c r="D110" s="44" t="s">
        <v>3236</v>
      </c>
      <c r="E110" s="45">
        <v>640</v>
      </c>
      <c r="F110" s="46">
        <f>IF(import20191[[#This Row],[BARU]]="",import20191[[#This Row],[JUMLAH AWAL]],import20191[[#This Row],[BARU]])</f>
        <v>1</v>
      </c>
      <c r="G110" s="48" t="s">
        <v>3515</v>
      </c>
      <c r="H110" s="46">
        <v>50000</v>
      </c>
      <c r="I110" s="46">
        <v>1</v>
      </c>
      <c r="J110" s="46"/>
      <c r="K11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0" s="53">
        <f ca="1">IF(OR(M109=MAX(import20191[NO]),M109=""),"",LOOKUP(ROW(M110)-ROWS($M$1:$M$3),import20191[NO]))</f>
        <v>107</v>
      </c>
      <c r="N110" s="49" t="str">
        <f ca="1">IF(import20192[[#This Row],[NO]]="","",LOOKUP(import20192[[#This Row],[NO]],import20191[NO],import20191[-]))</f>
        <v>UTN</v>
      </c>
      <c r="O110" s="47" t="str">
        <f ca="1">IF(import20192[[#This Row],[NO]]="","",LOOKUP(import20192[[#This Row],[NO]],import20191[NO],import20191[SERI]))</f>
        <v>9106</v>
      </c>
      <c r="P110" s="44" t="str">
        <f ca="1">IF(import20192[[#This Row],[NO]]="","",LOOKUP(import20192[[#This Row],[NO]],import20191[NO],import20191[NAMA BARANG]))</f>
        <v>Ruler</v>
      </c>
      <c r="Q110" s="45">
        <f ca="1">IF(import20192[[#This Row],[NO]]="","",LOOKUP(import20192[[#This Row],[NO]],import20191[NO],import20191[ISI/ Jmlh/ Ctn]))</f>
        <v>640</v>
      </c>
      <c r="R110" s="46">
        <f ca="1">IF(import20192[[#This Row],[NO]]="","",LOOKUP(import20192[[#This Row],[NO]],import20191[NO],import20191[JUMLAH]))</f>
        <v>1</v>
      </c>
      <c r="S110" s="48" t="str">
        <f ca="1">IF(import20192[[#This Row],[NO]]="","",LOOKUP(import20192[[#This Row],[NO]],import20191[NO],import20191[Grosir]))</f>
        <v>50000 (10%)</v>
      </c>
      <c r="T110" s="46">
        <f ca="1">IF(import20192[[#This Row],[NO]]="","",LOOKUP(import20192[[#This Row],[NO]],import20191[NO],import20191[Eceran]))</f>
        <v>50000</v>
      </c>
    </row>
    <row r="111" spans="1:20" ht="20.100000000000001" customHeight="1">
      <c r="A111" s="50">
        <f ca="1">IF(import20191[[#This Row],[JUMLAH]]&gt;0,COUNT(A$3:$A111),"")</f>
        <v>108</v>
      </c>
      <c r="B111" s="50" t="s">
        <v>3033</v>
      </c>
      <c r="C111" s="47" t="s">
        <v>3340</v>
      </c>
      <c r="D111" s="44" t="s">
        <v>3236</v>
      </c>
      <c r="E111" s="45">
        <v>640</v>
      </c>
      <c r="F111" s="46">
        <f>IF(import20191[[#This Row],[BARU]]="",import20191[[#This Row],[JUMLAH AWAL]],import20191[[#This Row],[BARU]])</f>
        <v>2</v>
      </c>
      <c r="G111" s="48" t="s">
        <v>3515</v>
      </c>
      <c r="H111" s="46">
        <v>50000</v>
      </c>
      <c r="I111" s="46">
        <v>2</v>
      </c>
      <c r="J111" s="46"/>
      <c r="K11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1" s="53">
        <f ca="1">IF(OR(M110=MAX(import20191[NO]),M110=""),"",LOOKUP(ROW(M111)-ROWS($M$1:$M$3),import20191[NO]))</f>
        <v>108</v>
      </c>
      <c r="N111" s="49" t="str">
        <f ca="1">IF(import20192[[#This Row],[NO]]="","",LOOKUP(import20192[[#This Row],[NO]],import20191[NO],import20191[-]))</f>
        <v>UTN</v>
      </c>
      <c r="O111" s="47" t="str">
        <f ca="1">IF(import20192[[#This Row],[NO]]="","",LOOKUP(import20192[[#This Row],[NO]],import20191[NO],import20191[SERI]))</f>
        <v>7506</v>
      </c>
      <c r="P111" s="44" t="str">
        <f ca="1">IF(import20192[[#This Row],[NO]]="","",LOOKUP(import20192[[#This Row],[NO]],import20191[NO],import20191[NAMA BARANG]))</f>
        <v>Ruler</v>
      </c>
      <c r="Q111" s="45">
        <f ca="1">IF(import20192[[#This Row],[NO]]="","",LOOKUP(import20192[[#This Row],[NO]],import20191[NO],import20191[ISI/ Jmlh/ Ctn]))</f>
        <v>640</v>
      </c>
      <c r="R111" s="46">
        <f ca="1">IF(import20192[[#This Row],[NO]]="","",LOOKUP(import20192[[#This Row],[NO]],import20191[NO],import20191[JUMLAH]))</f>
        <v>2</v>
      </c>
      <c r="S111" s="48" t="str">
        <f ca="1">IF(import20192[[#This Row],[NO]]="","",LOOKUP(import20192[[#This Row],[NO]],import20191[NO],import20191[Grosir]))</f>
        <v>50000 (10%)</v>
      </c>
      <c r="T111" s="46">
        <f ca="1">IF(import20192[[#This Row],[NO]]="","",LOOKUP(import20192[[#This Row],[NO]],import20191[NO],import20191[Eceran]))</f>
        <v>50000</v>
      </c>
    </row>
    <row r="112" spans="1:20" ht="20.100000000000001" customHeight="1">
      <c r="A112" s="50">
        <f ca="1">IF(import20191[[#This Row],[JUMLAH]]&gt;0,COUNT(A$3:$A112),"")</f>
        <v>109</v>
      </c>
      <c r="B112" s="50" t="s">
        <v>3033</v>
      </c>
      <c r="C112" s="47" t="s">
        <v>3341</v>
      </c>
      <c r="D112" s="44" t="s">
        <v>3342</v>
      </c>
      <c r="E112" s="45">
        <v>2160</v>
      </c>
      <c r="F112" s="46">
        <f>IF(import20191[[#This Row],[BARU]]="",import20191[[#This Row],[JUMLAH AWAL]],import20191[[#This Row],[BARU]])</f>
        <v>2</v>
      </c>
      <c r="G112" s="48" t="s">
        <v>3552</v>
      </c>
      <c r="H112" s="46">
        <v>20000</v>
      </c>
      <c r="I112" s="46">
        <v>2</v>
      </c>
      <c r="J112" s="46"/>
      <c r="K11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2" s="53">
        <f ca="1">IF(OR(M111=MAX(import20191[NO]),M111=""),"",LOOKUP(ROW(M112)-ROWS($M$1:$M$3),import20191[NO]))</f>
        <v>109</v>
      </c>
      <c r="N112" s="49" t="str">
        <f ca="1">IF(import20192[[#This Row],[NO]]="","",LOOKUP(import20192[[#This Row],[NO]],import20191[NO],import20191[-]))</f>
        <v>UTN</v>
      </c>
      <c r="O112" s="47" t="str">
        <f ca="1">IF(import20192[[#This Row],[NO]]="","",LOOKUP(import20192[[#This Row],[NO]],import20191[NO],import20191[SERI]))</f>
        <v>JR620</v>
      </c>
      <c r="P112" s="44" t="str">
        <f ca="1">IF(import20192[[#This Row],[NO]]="","",LOOKUP(import20192[[#This Row],[NO]],import20191[NO],import20191[NAMA BARANG]))</f>
        <v>Sharpener (60 pc)</v>
      </c>
      <c r="Q112" s="45">
        <f ca="1">IF(import20192[[#This Row],[NO]]="","",LOOKUP(import20192[[#This Row],[NO]],import20191[NO],import20191[ISI/ Jmlh/ Ctn]))</f>
        <v>2160</v>
      </c>
      <c r="R112" s="46">
        <f ca="1">IF(import20192[[#This Row],[NO]]="","",LOOKUP(import20192[[#This Row],[NO]],import20191[NO],import20191[JUMLAH]))</f>
        <v>2</v>
      </c>
      <c r="S112" s="48" t="str">
        <f ca="1">IF(import20192[[#This Row],[NO]]="","",LOOKUP(import20192[[#This Row],[NO]],import20191[NO],import20191[Grosir]))</f>
        <v>20000 (10%)</v>
      </c>
      <c r="T112" s="46">
        <f ca="1">IF(import20192[[#This Row],[NO]]="","",LOOKUP(import20192[[#This Row],[NO]],import20191[NO],import20191[Eceran]))</f>
        <v>20000</v>
      </c>
    </row>
    <row r="113" spans="1:20" ht="20.100000000000001" customHeight="1">
      <c r="A113" s="50">
        <f ca="1">IF(import20191[[#This Row],[JUMLAH]]&gt;0,COUNT(A$3:$A113),"")</f>
        <v>110</v>
      </c>
      <c r="B113" s="50" t="s">
        <v>3033</v>
      </c>
      <c r="C113" s="47" t="s">
        <v>3343</v>
      </c>
      <c r="D113" s="44" t="s">
        <v>3299</v>
      </c>
      <c r="E113" s="45">
        <v>1944</v>
      </c>
      <c r="F113" s="46">
        <f>IF(import20191[[#This Row],[BARU]]="",import20191[[#This Row],[JUMLAH AWAL]],import20191[[#This Row],[BARU]])</f>
        <v>3</v>
      </c>
      <c r="G113" s="48" t="s">
        <v>3552</v>
      </c>
      <c r="H113" s="46">
        <v>20000</v>
      </c>
      <c r="I113" s="46">
        <v>3</v>
      </c>
      <c r="J113" s="46"/>
      <c r="K11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3" s="53">
        <f ca="1">IF(OR(M112=MAX(import20191[NO]),M112=""),"",LOOKUP(ROW(M113)-ROWS($M$1:$M$3),import20191[NO]))</f>
        <v>110</v>
      </c>
      <c r="N113" s="49" t="str">
        <f ca="1">IF(import20192[[#This Row],[NO]]="","",LOOKUP(import20192[[#This Row],[NO]],import20191[NO],import20191[-]))</f>
        <v>UTN</v>
      </c>
      <c r="O113" s="47" t="str">
        <f ca="1">IF(import20192[[#This Row],[NO]]="","",LOOKUP(import20192[[#This Row],[NO]],import20191[NO],import20191[SERI]))</f>
        <v>630</v>
      </c>
      <c r="P113" s="44" t="str">
        <f ca="1">IF(import20192[[#This Row],[NO]]="","",LOOKUP(import20192[[#This Row],[NO]],import20191[NO],import20191[NAMA BARANG]))</f>
        <v>Sharpener</v>
      </c>
      <c r="Q113" s="45">
        <f ca="1">IF(import20192[[#This Row],[NO]]="","",LOOKUP(import20192[[#This Row],[NO]],import20191[NO],import20191[ISI/ Jmlh/ Ctn]))</f>
        <v>1944</v>
      </c>
      <c r="R113" s="46">
        <f ca="1">IF(import20192[[#This Row],[NO]]="","",LOOKUP(import20192[[#This Row],[NO]],import20191[NO],import20191[JUMLAH]))</f>
        <v>3</v>
      </c>
      <c r="S113" s="48" t="str">
        <f ca="1">IF(import20192[[#This Row],[NO]]="","",LOOKUP(import20192[[#This Row],[NO]],import20191[NO],import20191[Grosir]))</f>
        <v>20000 (10%)</v>
      </c>
      <c r="T113" s="46">
        <f ca="1">IF(import20192[[#This Row],[NO]]="","",LOOKUP(import20192[[#This Row],[NO]],import20191[NO],import20191[Eceran]))</f>
        <v>20000</v>
      </c>
    </row>
    <row r="114" spans="1:20" ht="20.100000000000001" customHeight="1">
      <c r="A114" s="50">
        <f ca="1">IF(import20191[[#This Row],[JUMLAH]]&gt;0,COUNT(A$3:$A114),"")</f>
        <v>111</v>
      </c>
      <c r="B114" s="50" t="s">
        <v>3033</v>
      </c>
      <c r="C114" s="47" t="s">
        <v>3344</v>
      </c>
      <c r="D114" s="44" t="s">
        <v>3299</v>
      </c>
      <c r="E114" s="45">
        <v>1728</v>
      </c>
      <c r="F114" s="46">
        <f>IF(import20191[[#This Row],[BARU]]="",import20191[[#This Row],[JUMLAH AWAL]],import20191[[#This Row],[BARU]])</f>
        <v>1</v>
      </c>
      <c r="G114" s="48" t="s">
        <v>3505</v>
      </c>
      <c r="H114" s="46">
        <v>80000</v>
      </c>
      <c r="I114" s="46">
        <v>1</v>
      </c>
      <c r="J114" s="46"/>
      <c r="K11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4" s="53">
        <f ca="1">IF(OR(M113=MAX(import20191[NO]),M113=""),"",LOOKUP(ROW(M114)-ROWS($M$1:$M$3),import20191[NO]))</f>
        <v>111</v>
      </c>
      <c r="N114" s="49" t="str">
        <f ca="1">IF(import20192[[#This Row],[NO]]="","",LOOKUP(import20192[[#This Row],[NO]],import20191[NO],import20191[-]))</f>
        <v>UTN</v>
      </c>
      <c r="O114" s="47" t="str">
        <f ca="1">IF(import20192[[#This Row],[NO]]="","",LOOKUP(import20192[[#This Row],[NO]],import20191[NO],import20191[SERI]))</f>
        <v>8077</v>
      </c>
      <c r="P114" s="44" t="str">
        <f ca="1">IF(import20192[[#This Row],[NO]]="","",LOOKUP(import20192[[#This Row],[NO]],import20191[NO],import20191[NAMA BARANG]))</f>
        <v>Sharpener</v>
      </c>
      <c r="Q114" s="45">
        <f ca="1">IF(import20192[[#This Row],[NO]]="","",LOOKUP(import20192[[#This Row],[NO]],import20191[NO],import20191[ISI/ Jmlh/ Ctn]))</f>
        <v>1728</v>
      </c>
      <c r="R114" s="46">
        <f ca="1">IF(import20192[[#This Row],[NO]]="","",LOOKUP(import20192[[#This Row],[NO]],import20191[NO],import20191[JUMLAH]))</f>
        <v>1</v>
      </c>
      <c r="S114" s="48" t="str">
        <f ca="1">IF(import20192[[#This Row],[NO]]="","",LOOKUP(import20192[[#This Row],[NO]],import20191[NO],import20191[Grosir]))</f>
        <v>80000 (10%)</v>
      </c>
      <c r="T114" s="46">
        <f ca="1">IF(import20192[[#This Row],[NO]]="","",LOOKUP(import20192[[#This Row],[NO]],import20191[NO],import20191[Eceran]))</f>
        <v>80000</v>
      </c>
    </row>
    <row r="115" spans="1:20" ht="20.100000000000001" customHeight="1">
      <c r="A115" s="50">
        <f ca="1">IF(import20191[[#This Row],[JUMLAH]]&gt;0,COUNT(A$3:$A115),"")</f>
        <v>112</v>
      </c>
      <c r="B115" s="50" t="s">
        <v>3033</v>
      </c>
      <c r="C115" s="47" t="s">
        <v>3345</v>
      </c>
      <c r="D115" s="44" t="s">
        <v>3299</v>
      </c>
      <c r="E115" s="45">
        <v>120</v>
      </c>
      <c r="F115" s="46">
        <f>IF(import20191[[#This Row],[BARU]]="",import20191[[#This Row],[JUMLAH AWAL]],import20191[[#This Row],[BARU]])</f>
        <v>1</v>
      </c>
      <c r="G115" s="48" t="s">
        <v>3553</v>
      </c>
      <c r="H115" s="46">
        <v>24000</v>
      </c>
      <c r="I115" s="46">
        <v>1</v>
      </c>
      <c r="J115" s="46"/>
      <c r="K11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5" s="53">
        <f ca="1">IF(OR(M114=MAX(import20191[NO]),M114=""),"",LOOKUP(ROW(M115)-ROWS($M$1:$M$3),import20191[NO]))</f>
        <v>112</v>
      </c>
      <c r="N115" s="49" t="str">
        <f ca="1">IF(import20192[[#This Row],[NO]]="","",LOOKUP(import20192[[#This Row],[NO]],import20191[NO],import20191[-]))</f>
        <v>UTN</v>
      </c>
      <c r="O115" s="47" t="str">
        <f ca="1">IF(import20192[[#This Row],[NO]]="","",LOOKUP(import20192[[#This Row],[NO]],import20191[NO],import20191[SERI]))</f>
        <v>3089</v>
      </c>
      <c r="P115" s="44" t="str">
        <f ca="1">IF(import20192[[#This Row],[NO]]="","",LOOKUP(import20192[[#This Row],[NO]],import20191[NO],import20191[NAMA BARANG]))</f>
        <v>Sharpener</v>
      </c>
      <c r="Q115" s="45">
        <f ca="1">IF(import20192[[#This Row],[NO]]="","",LOOKUP(import20192[[#This Row],[NO]],import20191[NO],import20191[ISI/ Jmlh/ Ctn]))</f>
        <v>120</v>
      </c>
      <c r="R115" s="46">
        <f ca="1">IF(import20192[[#This Row],[NO]]="","",LOOKUP(import20192[[#This Row],[NO]],import20191[NO],import20191[JUMLAH]))</f>
        <v>1</v>
      </c>
      <c r="S115" s="48" t="str">
        <f ca="1">IF(import20192[[#This Row],[NO]]="","",LOOKUP(import20192[[#This Row],[NO]],import20191[NO],import20191[Grosir]))</f>
        <v>25000 (10%)</v>
      </c>
      <c r="T115" s="46">
        <f ca="1">IF(import20192[[#This Row],[NO]]="","",LOOKUP(import20192[[#This Row],[NO]],import20191[NO],import20191[Eceran]))</f>
        <v>24000</v>
      </c>
    </row>
    <row r="116" spans="1:20" ht="20.100000000000001" customHeight="1">
      <c r="A116" s="50">
        <f ca="1">IF(import20191[[#This Row],[JUMLAH]]&gt;0,COUNT(A$3:$A116),"")</f>
        <v>113</v>
      </c>
      <c r="B116" s="50" t="s">
        <v>3033</v>
      </c>
      <c r="C116" s="47" t="s">
        <v>3346</v>
      </c>
      <c r="D116" s="44" t="s">
        <v>3299</v>
      </c>
      <c r="E116" s="45">
        <v>120</v>
      </c>
      <c r="F116" s="46">
        <f>IF(import20191[[#This Row],[BARU]]="",import20191[[#This Row],[JUMLAH AWAL]],import20191[[#This Row],[BARU]])</f>
        <v>2</v>
      </c>
      <c r="G116" s="48" t="s">
        <v>3553</v>
      </c>
      <c r="H116" s="46">
        <v>25000</v>
      </c>
      <c r="I116" s="46">
        <v>2</v>
      </c>
      <c r="J116" s="46"/>
      <c r="K11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6" s="53">
        <f ca="1">IF(OR(M115=MAX(import20191[NO]),M115=""),"",LOOKUP(ROW(M116)-ROWS($M$1:$M$3),import20191[NO]))</f>
        <v>113</v>
      </c>
      <c r="N116" s="49" t="str">
        <f ca="1">IF(import20192[[#This Row],[NO]]="","",LOOKUP(import20192[[#This Row],[NO]],import20191[NO],import20191[-]))</f>
        <v>UTN</v>
      </c>
      <c r="O116" s="47" t="str">
        <f ca="1">IF(import20192[[#This Row],[NO]]="","",LOOKUP(import20192[[#This Row],[NO]],import20191[NO],import20191[SERI]))</f>
        <v>3083</v>
      </c>
      <c r="P116" s="44" t="str">
        <f ca="1">IF(import20192[[#This Row],[NO]]="","",LOOKUP(import20192[[#This Row],[NO]],import20191[NO],import20191[NAMA BARANG]))</f>
        <v>Sharpener</v>
      </c>
      <c r="Q116" s="45">
        <f ca="1">IF(import20192[[#This Row],[NO]]="","",LOOKUP(import20192[[#This Row],[NO]],import20191[NO],import20191[ISI/ Jmlh/ Ctn]))</f>
        <v>120</v>
      </c>
      <c r="R116" s="46">
        <f ca="1">IF(import20192[[#This Row],[NO]]="","",LOOKUP(import20192[[#This Row],[NO]],import20191[NO],import20191[JUMLAH]))</f>
        <v>2</v>
      </c>
      <c r="S116" s="48" t="str">
        <f ca="1">IF(import20192[[#This Row],[NO]]="","",LOOKUP(import20192[[#This Row],[NO]],import20191[NO],import20191[Grosir]))</f>
        <v>25000 (10%)</v>
      </c>
      <c r="T116" s="46">
        <f ca="1">IF(import20192[[#This Row],[NO]]="","",LOOKUP(import20192[[#This Row],[NO]],import20191[NO],import20191[Eceran]))</f>
        <v>25000</v>
      </c>
    </row>
    <row r="117" spans="1:20" ht="20.100000000000001" customHeight="1">
      <c r="A117" s="50">
        <f ca="1">IF(import20191[[#This Row],[JUMLAH]]&gt;0,COUNT(A$3:$A117),"")</f>
        <v>114</v>
      </c>
      <c r="B117" s="50" t="s">
        <v>3033</v>
      </c>
      <c r="C117" s="47" t="s">
        <v>3347</v>
      </c>
      <c r="D117" s="44" t="s">
        <v>3299</v>
      </c>
      <c r="E117" s="45">
        <v>120</v>
      </c>
      <c r="F117" s="46">
        <f>IF(import20191[[#This Row],[BARU]]="",import20191[[#This Row],[JUMLAH AWAL]],import20191[[#This Row],[BARU]])</f>
        <v>6</v>
      </c>
      <c r="G117" s="48" t="s">
        <v>3552</v>
      </c>
      <c r="H117" s="46">
        <v>19000</v>
      </c>
      <c r="I117" s="46">
        <v>6</v>
      </c>
      <c r="J117" s="46"/>
      <c r="K11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7" s="53">
        <f ca="1">IF(OR(M116=MAX(import20191[NO]),M116=""),"",LOOKUP(ROW(M117)-ROWS($M$1:$M$3),import20191[NO]))</f>
        <v>114</v>
      </c>
      <c r="N117" s="49" t="str">
        <f ca="1">IF(import20192[[#This Row],[NO]]="","",LOOKUP(import20192[[#This Row],[NO]],import20191[NO],import20191[-]))</f>
        <v>UTN</v>
      </c>
      <c r="O117" s="47" t="str">
        <f ca="1">IF(import20192[[#This Row],[NO]]="","",LOOKUP(import20192[[#This Row],[NO]],import20191[NO],import20191[SERI]))</f>
        <v>3082</v>
      </c>
      <c r="P117" s="44" t="str">
        <f ca="1">IF(import20192[[#This Row],[NO]]="","",LOOKUP(import20192[[#This Row],[NO]],import20191[NO],import20191[NAMA BARANG]))</f>
        <v>Sharpener</v>
      </c>
      <c r="Q117" s="45">
        <f ca="1">IF(import20192[[#This Row],[NO]]="","",LOOKUP(import20192[[#This Row],[NO]],import20191[NO],import20191[ISI/ Jmlh/ Ctn]))</f>
        <v>120</v>
      </c>
      <c r="R117" s="46">
        <f ca="1">IF(import20192[[#This Row],[NO]]="","",LOOKUP(import20192[[#This Row],[NO]],import20191[NO],import20191[JUMLAH]))</f>
        <v>6</v>
      </c>
      <c r="S117" s="48" t="str">
        <f ca="1">IF(import20192[[#This Row],[NO]]="","",LOOKUP(import20192[[#This Row],[NO]],import20191[NO],import20191[Grosir]))</f>
        <v>20000 (10%)</v>
      </c>
      <c r="T117" s="46">
        <f ca="1">IF(import20192[[#This Row],[NO]]="","",LOOKUP(import20192[[#This Row],[NO]],import20191[NO],import20191[Eceran]))</f>
        <v>19000</v>
      </c>
    </row>
    <row r="118" spans="1:20" ht="20.100000000000001" customHeight="1">
      <c r="A118" s="50">
        <f ca="1">IF(import20191[[#This Row],[JUMLAH]]&gt;0,COUNT(A$3:$A118),"")</f>
        <v>115</v>
      </c>
      <c r="B118" s="50" t="s">
        <v>3033</v>
      </c>
      <c r="C118" s="47" t="s">
        <v>3348</v>
      </c>
      <c r="D118" s="44" t="s">
        <v>3299</v>
      </c>
      <c r="E118" s="45">
        <v>120</v>
      </c>
      <c r="F118" s="46">
        <f>IF(import20191[[#This Row],[BARU]]="",import20191[[#This Row],[JUMLAH AWAL]],import20191[[#This Row],[BARU]])</f>
        <v>3</v>
      </c>
      <c r="G118" s="48" t="s">
        <v>3553</v>
      </c>
      <c r="H118" s="46">
        <v>24000</v>
      </c>
      <c r="I118" s="46">
        <v>3</v>
      </c>
      <c r="J118" s="46"/>
      <c r="K11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8" s="53">
        <f ca="1">IF(OR(M117=MAX(import20191[NO]),M117=""),"",LOOKUP(ROW(M118)-ROWS($M$1:$M$3),import20191[NO]))</f>
        <v>115</v>
      </c>
      <c r="N118" s="49" t="str">
        <f ca="1">IF(import20192[[#This Row],[NO]]="","",LOOKUP(import20192[[#This Row],[NO]],import20191[NO],import20191[-]))</f>
        <v>UTN</v>
      </c>
      <c r="O118" s="47" t="str">
        <f ca="1">IF(import20192[[#This Row],[NO]]="","",LOOKUP(import20192[[#This Row],[NO]],import20191[NO],import20191[SERI]))</f>
        <v>A906</v>
      </c>
      <c r="P118" s="44" t="str">
        <f ca="1">IF(import20192[[#This Row],[NO]]="","",LOOKUP(import20192[[#This Row],[NO]],import20191[NO],import20191[NAMA BARANG]))</f>
        <v>Sharpener</v>
      </c>
      <c r="Q118" s="45">
        <f ca="1">IF(import20192[[#This Row],[NO]]="","",LOOKUP(import20192[[#This Row],[NO]],import20191[NO],import20191[ISI/ Jmlh/ Ctn]))</f>
        <v>120</v>
      </c>
      <c r="R118" s="46">
        <f ca="1">IF(import20192[[#This Row],[NO]]="","",LOOKUP(import20192[[#This Row],[NO]],import20191[NO],import20191[JUMLAH]))</f>
        <v>3</v>
      </c>
      <c r="S118" s="48" t="str">
        <f ca="1">IF(import20192[[#This Row],[NO]]="","",LOOKUP(import20192[[#This Row],[NO]],import20191[NO],import20191[Grosir]))</f>
        <v>25000 (10%)</v>
      </c>
      <c r="T118" s="46">
        <f ca="1">IF(import20192[[#This Row],[NO]]="","",LOOKUP(import20192[[#This Row],[NO]],import20191[NO],import20191[Eceran]))</f>
        <v>24000</v>
      </c>
    </row>
    <row r="119" spans="1:20" ht="20.100000000000001" customHeight="1">
      <c r="A119" s="50">
        <f ca="1">IF(import20191[[#This Row],[JUMLAH]]&gt;0,COUNT(A$3:$A119),"")</f>
        <v>116</v>
      </c>
      <c r="B119" s="50" t="s">
        <v>3033</v>
      </c>
      <c r="C119" s="47" t="s">
        <v>3349</v>
      </c>
      <c r="D119" s="44" t="s">
        <v>3299</v>
      </c>
      <c r="E119" s="45">
        <v>192</v>
      </c>
      <c r="F119" s="46">
        <f>IF(import20191[[#This Row],[BARU]]="",import20191[[#This Row],[JUMLAH AWAL]],import20191[[#This Row],[BARU]])</f>
        <v>11</v>
      </c>
      <c r="G119" s="48">
        <v>12500</v>
      </c>
      <c r="H119" s="46">
        <v>13500</v>
      </c>
      <c r="I119" s="46">
        <v>11</v>
      </c>
      <c r="J119" s="46"/>
      <c r="K11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9" s="53">
        <f ca="1">IF(OR(M118=MAX(import20191[NO]),M118=""),"",LOOKUP(ROW(M119)-ROWS($M$1:$M$3),import20191[NO]))</f>
        <v>116</v>
      </c>
      <c r="N119" s="49" t="str">
        <f ca="1">IF(import20192[[#This Row],[NO]]="","",LOOKUP(import20192[[#This Row],[NO]],import20191[NO],import20191[-]))</f>
        <v>UTN</v>
      </c>
      <c r="O119" s="47" t="str">
        <f ca="1">IF(import20192[[#This Row],[NO]]="","",LOOKUP(import20192[[#This Row],[NO]],import20191[NO],import20191[SERI]))</f>
        <v>7712</v>
      </c>
      <c r="P119" s="44" t="str">
        <f ca="1">IF(import20192[[#This Row],[NO]]="","",LOOKUP(import20192[[#This Row],[NO]],import20191[NO],import20191[NAMA BARANG]))</f>
        <v>Sharpener</v>
      </c>
      <c r="Q119" s="45">
        <f ca="1">IF(import20192[[#This Row],[NO]]="","",LOOKUP(import20192[[#This Row],[NO]],import20191[NO],import20191[ISI/ Jmlh/ Ctn]))</f>
        <v>192</v>
      </c>
      <c r="R119" s="46">
        <f ca="1">IF(import20192[[#This Row],[NO]]="","",LOOKUP(import20192[[#This Row],[NO]],import20191[NO],import20191[JUMLAH]))</f>
        <v>11</v>
      </c>
      <c r="S119" s="48">
        <f ca="1">IF(import20192[[#This Row],[NO]]="","",LOOKUP(import20192[[#This Row],[NO]],import20191[NO],import20191[Grosir]))</f>
        <v>12500</v>
      </c>
      <c r="T119" s="46">
        <f ca="1">IF(import20192[[#This Row],[NO]]="","",LOOKUP(import20192[[#This Row],[NO]],import20191[NO],import20191[Eceran]))</f>
        <v>13500</v>
      </c>
    </row>
    <row r="120" spans="1:20" ht="20.100000000000001" customHeight="1">
      <c r="A120" s="50">
        <f ca="1">IF(import20191[[#This Row],[JUMLAH]]&gt;0,COUNT(A$3:$A120),"")</f>
        <v>117</v>
      </c>
      <c r="B120" s="50" t="s">
        <v>3033</v>
      </c>
      <c r="C120" s="47" t="s">
        <v>3350</v>
      </c>
      <c r="D120" s="44" t="s">
        <v>3299</v>
      </c>
      <c r="E120" s="45">
        <v>96</v>
      </c>
      <c r="F120" s="46">
        <f>IF(import20191[[#This Row],[BARU]]="",import20191[[#This Row],[JUMLAH AWAL]],import20191[[#This Row],[BARU]])</f>
        <v>2</v>
      </c>
      <c r="G120" s="48" t="s">
        <v>3553</v>
      </c>
      <c r="H120" s="46">
        <v>25000</v>
      </c>
      <c r="I120" s="46">
        <v>2</v>
      </c>
      <c r="J120" s="46"/>
      <c r="K12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0" s="53">
        <f ca="1">IF(OR(M119=MAX(import20191[NO]),M119=""),"",LOOKUP(ROW(M120)-ROWS($M$1:$M$3),import20191[NO]))</f>
        <v>117</v>
      </c>
      <c r="N120" s="49" t="str">
        <f ca="1">IF(import20192[[#This Row],[NO]]="","",LOOKUP(import20192[[#This Row],[NO]],import20191[NO],import20191[-]))</f>
        <v>UTN</v>
      </c>
      <c r="O120" s="47" t="str">
        <f ca="1">IF(import20192[[#This Row],[NO]]="","",LOOKUP(import20192[[#This Row],[NO]],import20191[NO],import20191[SERI]))</f>
        <v>A803</v>
      </c>
      <c r="P120" s="44" t="str">
        <f ca="1">IF(import20192[[#This Row],[NO]]="","",LOOKUP(import20192[[#This Row],[NO]],import20191[NO],import20191[NAMA BARANG]))</f>
        <v>Sharpener</v>
      </c>
      <c r="Q120" s="45">
        <f ca="1">IF(import20192[[#This Row],[NO]]="","",LOOKUP(import20192[[#This Row],[NO]],import20191[NO],import20191[ISI/ Jmlh/ Ctn]))</f>
        <v>96</v>
      </c>
      <c r="R120" s="46">
        <f ca="1">IF(import20192[[#This Row],[NO]]="","",LOOKUP(import20192[[#This Row],[NO]],import20191[NO],import20191[JUMLAH]))</f>
        <v>2</v>
      </c>
      <c r="S120" s="48" t="str">
        <f ca="1">IF(import20192[[#This Row],[NO]]="","",LOOKUP(import20192[[#This Row],[NO]],import20191[NO],import20191[Grosir]))</f>
        <v>25000 (10%)</v>
      </c>
      <c r="T120" s="46">
        <f ca="1">IF(import20192[[#This Row],[NO]]="","",LOOKUP(import20192[[#This Row],[NO]],import20191[NO],import20191[Eceran]))</f>
        <v>25000</v>
      </c>
    </row>
    <row r="121" spans="1:20" ht="20.100000000000001" customHeight="1">
      <c r="A121" s="50">
        <f ca="1">IF(import20191[[#This Row],[JUMLAH]]&gt;0,COUNT(A$3:$A121),"")</f>
        <v>118</v>
      </c>
      <c r="B121" s="50" t="s">
        <v>3033</v>
      </c>
      <c r="C121" s="47" t="s">
        <v>3351</v>
      </c>
      <c r="D121" s="44" t="s">
        <v>3283</v>
      </c>
      <c r="E121" s="45">
        <v>384</v>
      </c>
      <c r="F121" s="46">
        <f>IF(import20191[[#This Row],[BARU]]="",import20191[[#This Row],[JUMLAH AWAL]],import20191[[#This Row],[BARU]])</f>
        <v>3</v>
      </c>
      <c r="G121" s="48" t="s">
        <v>3540</v>
      </c>
      <c r="H121" s="46">
        <v>125000</v>
      </c>
      <c r="I121" s="46">
        <v>3</v>
      </c>
      <c r="J121" s="46"/>
      <c r="K12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1" s="53">
        <f ca="1">IF(OR(M120=MAX(import20191[NO]),M120=""),"",LOOKUP(ROW(M121)-ROWS($M$1:$M$3),import20191[NO]))</f>
        <v>118</v>
      </c>
      <c r="N121" s="49" t="str">
        <f ca="1">IF(import20192[[#This Row],[NO]]="","",LOOKUP(import20192[[#This Row],[NO]],import20191[NO],import20191[-]))</f>
        <v>UTN</v>
      </c>
      <c r="O121" s="47" t="str">
        <f ca="1">IF(import20192[[#This Row],[NO]]="","",LOOKUP(import20192[[#This Row],[NO]],import20191[NO],import20191[SERI]))</f>
        <v>XB-265</v>
      </c>
      <c r="P121" s="44" t="str">
        <f ca="1">IF(import20192[[#This Row],[NO]]="","",LOOKUP(import20192[[#This Row],[NO]],import20191[NO],import20191[NAMA BARANG]))</f>
        <v>Correction tape</v>
      </c>
      <c r="Q121" s="45">
        <f ca="1">IF(import20192[[#This Row],[NO]]="","",LOOKUP(import20192[[#This Row],[NO]],import20191[NO],import20191[ISI/ Jmlh/ Ctn]))</f>
        <v>384</v>
      </c>
      <c r="R121" s="46">
        <f ca="1">IF(import20192[[#This Row],[NO]]="","",LOOKUP(import20192[[#This Row],[NO]],import20191[NO],import20191[JUMLAH]))</f>
        <v>3</v>
      </c>
      <c r="S121" s="48" t="str">
        <f ca="1">IF(import20192[[#This Row],[NO]]="","",LOOKUP(import20192[[#This Row],[NO]],import20191[NO],import20191[Grosir]))</f>
        <v>125000 (10%)</v>
      </c>
      <c r="T121" s="46">
        <f ca="1">IF(import20192[[#This Row],[NO]]="","",LOOKUP(import20192[[#This Row],[NO]],import20191[NO],import20191[Eceran]))</f>
        <v>125000</v>
      </c>
    </row>
    <row r="122" spans="1:20" ht="20.100000000000001" customHeight="1">
      <c r="A122" s="50">
        <f ca="1">IF(import20191[[#This Row],[JUMLAH]]&gt;0,COUNT(A$3:$A122),"")</f>
        <v>119</v>
      </c>
      <c r="B122" s="50" t="s">
        <v>3033</v>
      </c>
      <c r="C122" s="47" t="s">
        <v>3352</v>
      </c>
      <c r="D122" s="44" t="s">
        <v>3283</v>
      </c>
      <c r="E122" s="45">
        <v>864</v>
      </c>
      <c r="F122" s="46">
        <f>IF(import20191[[#This Row],[BARU]]="",import20191[[#This Row],[JUMLAH AWAL]],import20191[[#This Row],[BARU]])</f>
        <v>1</v>
      </c>
      <c r="G122" s="48" t="s">
        <v>3515</v>
      </c>
      <c r="H122" s="46">
        <v>50000</v>
      </c>
      <c r="I122" s="46">
        <v>1</v>
      </c>
      <c r="J122" s="46"/>
      <c r="K12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2" s="53">
        <f ca="1">IF(OR(M121=MAX(import20191[NO]),M121=""),"",LOOKUP(ROW(M122)-ROWS($M$1:$M$3),import20191[NO]))</f>
        <v>119</v>
      </c>
      <c r="N122" s="49" t="str">
        <f ca="1">IF(import20192[[#This Row],[NO]]="","",LOOKUP(import20192[[#This Row],[NO]],import20191[NO],import20191[-]))</f>
        <v>UTN</v>
      </c>
      <c r="O122" s="47" t="str">
        <f ca="1">IF(import20192[[#This Row],[NO]]="","",LOOKUP(import20192[[#This Row],[NO]],import20191[NO],import20191[SERI]))</f>
        <v>DP-986</v>
      </c>
      <c r="P122" s="44" t="str">
        <f ca="1">IF(import20192[[#This Row],[NO]]="","",LOOKUP(import20192[[#This Row],[NO]],import20191[NO],import20191[NAMA BARANG]))</f>
        <v>Correction tape</v>
      </c>
      <c r="Q122" s="45">
        <f ca="1">IF(import20192[[#This Row],[NO]]="","",LOOKUP(import20192[[#This Row],[NO]],import20191[NO],import20191[ISI/ Jmlh/ Ctn]))</f>
        <v>864</v>
      </c>
      <c r="R122" s="46">
        <f ca="1">IF(import20192[[#This Row],[NO]]="","",LOOKUP(import20192[[#This Row],[NO]],import20191[NO],import20191[JUMLAH]))</f>
        <v>1</v>
      </c>
      <c r="S122" s="48" t="str">
        <f ca="1">IF(import20192[[#This Row],[NO]]="","",LOOKUP(import20192[[#This Row],[NO]],import20191[NO],import20191[Grosir]))</f>
        <v>50000 (10%)</v>
      </c>
      <c r="T122" s="46">
        <f ca="1">IF(import20192[[#This Row],[NO]]="","",LOOKUP(import20192[[#This Row],[NO]],import20191[NO],import20191[Eceran]))</f>
        <v>50000</v>
      </c>
    </row>
    <row r="123" spans="1:20" ht="20.100000000000001" customHeight="1">
      <c r="A123" s="50">
        <f ca="1">IF(import20191[[#This Row],[JUMLAH]]&gt;0,COUNT(A$3:$A123),"")</f>
        <v>120</v>
      </c>
      <c r="B123" s="50" t="s">
        <v>3033</v>
      </c>
      <c r="C123" s="47" t="s">
        <v>3353</v>
      </c>
      <c r="D123" s="44" t="s">
        <v>3236</v>
      </c>
      <c r="E123" s="45">
        <v>640</v>
      </c>
      <c r="F123" s="46">
        <f>IF(import20191[[#This Row],[BARU]]="",import20191[[#This Row],[JUMLAH AWAL]],import20191[[#This Row],[BARU]])</f>
        <v>2</v>
      </c>
      <c r="G123" s="48" t="s">
        <v>3515</v>
      </c>
      <c r="H123" s="46">
        <v>50000</v>
      </c>
      <c r="I123" s="46">
        <v>2</v>
      </c>
      <c r="J123" s="46"/>
      <c r="K12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3" s="53">
        <f ca="1">IF(OR(M122=MAX(import20191[NO]),M122=""),"",LOOKUP(ROW(M123)-ROWS($M$1:$M$3),import20191[NO]))</f>
        <v>120</v>
      </c>
      <c r="N123" s="49" t="str">
        <f ca="1">IF(import20192[[#This Row],[NO]]="","",LOOKUP(import20192[[#This Row],[NO]],import20191[NO],import20191[-]))</f>
        <v>UTN</v>
      </c>
      <c r="O123" s="47" t="str">
        <f ca="1">IF(import20192[[#This Row],[NO]]="","",LOOKUP(import20192[[#This Row],[NO]],import20191[NO],import20191[SERI]))</f>
        <v>M-8201</v>
      </c>
      <c r="P123" s="44" t="str">
        <f ca="1">IF(import20192[[#This Row],[NO]]="","",LOOKUP(import20192[[#This Row],[NO]],import20191[NO],import20191[NAMA BARANG]))</f>
        <v>Ruler</v>
      </c>
      <c r="Q123" s="45">
        <f ca="1">IF(import20192[[#This Row],[NO]]="","",LOOKUP(import20192[[#This Row],[NO]],import20191[NO],import20191[ISI/ Jmlh/ Ctn]))</f>
        <v>640</v>
      </c>
      <c r="R123" s="46">
        <f ca="1">IF(import20192[[#This Row],[NO]]="","",LOOKUP(import20192[[#This Row],[NO]],import20191[NO],import20191[JUMLAH]))</f>
        <v>2</v>
      </c>
      <c r="S123" s="48" t="str">
        <f ca="1">IF(import20192[[#This Row],[NO]]="","",LOOKUP(import20192[[#This Row],[NO]],import20191[NO],import20191[Grosir]))</f>
        <v>50000 (10%)</v>
      </c>
      <c r="T123" s="46">
        <f ca="1">IF(import20192[[#This Row],[NO]]="","",LOOKUP(import20192[[#This Row],[NO]],import20191[NO],import20191[Eceran]))</f>
        <v>50000</v>
      </c>
    </row>
    <row r="124" spans="1:20" ht="20.100000000000001" customHeight="1">
      <c r="A124" s="50">
        <f ca="1">IF(import20191[[#This Row],[JUMLAH]]&gt;0,COUNT(A$3:$A124),"")</f>
        <v>121</v>
      </c>
      <c r="B124" s="50" t="s">
        <v>3033</v>
      </c>
      <c r="C124" s="47" t="s">
        <v>3354</v>
      </c>
      <c r="D124" s="44" t="s">
        <v>3236</v>
      </c>
      <c r="E124" s="45">
        <v>640</v>
      </c>
      <c r="F124" s="46">
        <f>IF(import20191[[#This Row],[BARU]]="",import20191[[#This Row],[JUMLAH AWAL]],import20191[[#This Row],[BARU]])</f>
        <v>5</v>
      </c>
      <c r="G124" s="48" t="s">
        <v>3515</v>
      </c>
      <c r="H124" s="46">
        <v>50000</v>
      </c>
      <c r="I124" s="46">
        <v>5</v>
      </c>
      <c r="J124" s="46"/>
      <c r="K12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4" s="53">
        <f ca="1">IF(OR(M123=MAX(import20191[NO]),M123=""),"",LOOKUP(ROW(M124)-ROWS($M$1:$M$3),import20191[NO]))</f>
        <v>121</v>
      </c>
      <c r="N124" s="49" t="str">
        <f ca="1">IF(import20192[[#This Row],[NO]]="","",LOOKUP(import20192[[#This Row],[NO]],import20191[NO],import20191[-]))</f>
        <v>UTN</v>
      </c>
      <c r="O124" s="47" t="str">
        <f ca="1">IF(import20192[[#This Row],[NO]]="","",LOOKUP(import20192[[#This Row],[NO]],import20191[NO],import20191[SERI]))</f>
        <v>M-1712</v>
      </c>
      <c r="P124" s="44" t="str">
        <f ca="1">IF(import20192[[#This Row],[NO]]="","",LOOKUP(import20192[[#This Row],[NO]],import20191[NO],import20191[NAMA BARANG]))</f>
        <v>Ruler</v>
      </c>
      <c r="Q124" s="45">
        <f ca="1">IF(import20192[[#This Row],[NO]]="","",LOOKUP(import20192[[#This Row],[NO]],import20191[NO],import20191[ISI/ Jmlh/ Ctn]))</f>
        <v>640</v>
      </c>
      <c r="R124" s="46">
        <f ca="1">IF(import20192[[#This Row],[NO]]="","",LOOKUP(import20192[[#This Row],[NO]],import20191[NO],import20191[JUMLAH]))</f>
        <v>5</v>
      </c>
      <c r="S124" s="48" t="str">
        <f ca="1">IF(import20192[[#This Row],[NO]]="","",LOOKUP(import20192[[#This Row],[NO]],import20191[NO],import20191[Grosir]))</f>
        <v>50000 (10%)</v>
      </c>
      <c r="T124" s="46">
        <f ca="1">IF(import20192[[#This Row],[NO]]="","",LOOKUP(import20192[[#This Row],[NO]],import20191[NO],import20191[Eceran]))</f>
        <v>50000</v>
      </c>
    </row>
    <row r="125" spans="1:20" ht="20.100000000000001" customHeight="1">
      <c r="A125" s="50">
        <f ca="1">IF(import20191[[#This Row],[JUMLAH]]&gt;0,COUNT(A$3:$A125),"")</f>
        <v>122</v>
      </c>
      <c r="B125" s="50" t="s">
        <v>3033</v>
      </c>
      <c r="C125" s="47" t="s">
        <v>3355</v>
      </c>
      <c r="D125" s="44" t="s">
        <v>3236</v>
      </c>
      <c r="E125" s="45">
        <v>1440</v>
      </c>
      <c r="F125" s="46">
        <f>IF(import20191[[#This Row],[BARU]]="",import20191[[#This Row],[JUMLAH AWAL]],import20191[[#This Row],[BARU]])</f>
        <v>6</v>
      </c>
      <c r="G125" s="48" t="s">
        <v>3536</v>
      </c>
      <c r="H125" s="46">
        <v>40000</v>
      </c>
      <c r="I125" s="46">
        <v>6</v>
      </c>
      <c r="J125" s="46"/>
      <c r="K12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5" s="53">
        <f ca="1">IF(OR(M124=MAX(import20191[NO]),M124=""),"",LOOKUP(ROW(M125)-ROWS($M$1:$M$3),import20191[NO]))</f>
        <v>122</v>
      </c>
      <c r="N125" s="49" t="str">
        <f ca="1">IF(import20192[[#This Row],[NO]]="","",LOOKUP(import20192[[#This Row],[NO]],import20191[NO],import20191[-]))</f>
        <v>UTN</v>
      </c>
      <c r="O125" s="47" t="str">
        <f ca="1">IF(import20192[[#This Row],[NO]]="","",LOOKUP(import20192[[#This Row],[NO]],import20191[NO],import20191[SERI]))</f>
        <v>TW-8068</v>
      </c>
      <c r="P125" s="44" t="str">
        <f ca="1">IF(import20192[[#This Row],[NO]]="","",LOOKUP(import20192[[#This Row],[NO]],import20191[NO],import20191[NAMA BARANG]))</f>
        <v>Ruler</v>
      </c>
      <c r="Q125" s="45">
        <f ca="1">IF(import20192[[#This Row],[NO]]="","",LOOKUP(import20192[[#This Row],[NO]],import20191[NO],import20191[ISI/ Jmlh/ Ctn]))</f>
        <v>1440</v>
      </c>
      <c r="R125" s="46">
        <f ca="1">IF(import20192[[#This Row],[NO]]="","",LOOKUP(import20192[[#This Row],[NO]],import20191[NO],import20191[JUMLAH]))</f>
        <v>6</v>
      </c>
      <c r="S125" s="48" t="str">
        <f ca="1">IF(import20192[[#This Row],[NO]]="","",LOOKUP(import20192[[#This Row],[NO]],import20191[NO],import20191[Grosir]))</f>
        <v>40000 (10%)</v>
      </c>
      <c r="T125" s="46">
        <f ca="1">IF(import20192[[#This Row],[NO]]="","",LOOKUP(import20192[[#This Row],[NO]],import20191[NO],import20191[Eceran]))</f>
        <v>40000</v>
      </c>
    </row>
    <row r="126" spans="1:20" ht="20.100000000000001" customHeight="1">
      <c r="A126" s="50">
        <f ca="1">IF(import20191[[#This Row],[JUMLAH]]&gt;0,COUNT(A$3:$A126),"")</f>
        <v>123</v>
      </c>
      <c r="B126" s="50" t="s">
        <v>3033</v>
      </c>
      <c r="C126" s="47" t="s">
        <v>3356</v>
      </c>
      <c r="D126" s="44" t="s">
        <v>3236</v>
      </c>
      <c r="E126" s="45">
        <v>1248</v>
      </c>
      <c r="F126" s="46">
        <f>IF(import20191[[#This Row],[BARU]]="",import20191[[#This Row],[JUMLAH AWAL]],import20191[[#This Row],[BARU]])</f>
        <v>7</v>
      </c>
      <c r="G126" s="48" t="s">
        <v>3554</v>
      </c>
      <c r="H126" s="46">
        <v>950</v>
      </c>
      <c r="I126" s="46">
        <v>7</v>
      </c>
      <c r="J126" s="46"/>
      <c r="K12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6" s="53">
        <f ca="1">IF(OR(M125=MAX(import20191[NO]),M125=""),"",LOOKUP(ROW(M126)-ROWS($M$1:$M$3),import20191[NO]))</f>
        <v>123</v>
      </c>
      <c r="N126" s="49" t="str">
        <f ca="1">IF(import20192[[#This Row],[NO]]="","",LOOKUP(import20192[[#This Row],[NO]],import20191[NO],import20191[-]))</f>
        <v>UTN</v>
      </c>
      <c r="O126" s="47" t="str">
        <f ca="1">IF(import20192[[#This Row],[NO]]="","",LOOKUP(import20192[[#This Row],[NO]],import20191[NO],import20191[SERI]))</f>
        <v>KT005</v>
      </c>
      <c r="P126" s="44" t="str">
        <f ca="1">IF(import20192[[#This Row],[NO]]="","",LOOKUP(import20192[[#This Row],[NO]],import20191[NO],import20191[NAMA BARANG]))</f>
        <v>Ruler</v>
      </c>
      <c r="Q126" s="45">
        <f ca="1">IF(import20192[[#This Row],[NO]]="","",LOOKUP(import20192[[#This Row],[NO]],import20191[NO],import20191[ISI/ Jmlh/ Ctn]))</f>
        <v>1248</v>
      </c>
      <c r="R126" s="46">
        <f ca="1">IF(import20192[[#This Row],[NO]]="","",LOOKUP(import20192[[#This Row],[NO]],import20191[NO],import20191[JUMLAH]))</f>
        <v>7</v>
      </c>
      <c r="S126" s="48" t="str">
        <f ca="1">IF(import20192[[#This Row],[NO]]="","",LOOKUP(import20192[[#This Row],[NO]],import20191[NO],import20191[Grosir]))</f>
        <v>1000 (10%)</v>
      </c>
      <c r="T126" s="46">
        <f ca="1">IF(import20192[[#This Row],[NO]]="","",LOOKUP(import20192[[#This Row],[NO]],import20191[NO],import20191[Eceran]))</f>
        <v>950</v>
      </c>
    </row>
    <row r="127" spans="1:20" ht="20.100000000000001" customHeight="1">
      <c r="A127" s="50">
        <f ca="1">IF(import20191[[#This Row],[JUMLAH]]&gt;0,COUNT(A$3:$A127),"")</f>
        <v>124</v>
      </c>
      <c r="B127" s="50" t="s">
        <v>3033</v>
      </c>
      <c r="C127" s="47" t="s">
        <v>3357</v>
      </c>
      <c r="D127" s="44" t="s">
        <v>3236</v>
      </c>
      <c r="E127" s="45">
        <v>2400</v>
      </c>
      <c r="F127" s="46">
        <f>IF(import20191[[#This Row],[BARU]]="",import20191[[#This Row],[JUMLAH AWAL]],import20191[[#This Row],[BARU]])</f>
        <v>2</v>
      </c>
      <c r="G127" s="48" t="s">
        <v>3554</v>
      </c>
      <c r="H127" s="46">
        <v>950</v>
      </c>
      <c r="I127" s="46">
        <v>2</v>
      </c>
      <c r="J127" s="46"/>
      <c r="K12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7" s="53">
        <f ca="1">IF(OR(M126=MAX(import20191[NO]),M126=""),"",LOOKUP(ROW(M127)-ROWS($M$1:$M$3),import20191[NO]))</f>
        <v>124</v>
      </c>
      <c r="N127" s="49" t="str">
        <f ca="1">IF(import20192[[#This Row],[NO]]="","",LOOKUP(import20192[[#This Row],[NO]],import20191[NO],import20191[-]))</f>
        <v>UTN</v>
      </c>
      <c r="O127" s="47" t="str">
        <f ca="1">IF(import20192[[#This Row],[NO]]="","",LOOKUP(import20192[[#This Row],[NO]],import20191[NO],import20191[SERI]))</f>
        <v>308</v>
      </c>
      <c r="P127" s="44" t="str">
        <f ca="1">IF(import20192[[#This Row],[NO]]="","",LOOKUP(import20192[[#This Row],[NO]],import20191[NO],import20191[NAMA BARANG]))</f>
        <v>Ruler</v>
      </c>
      <c r="Q127" s="45">
        <f ca="1">IF(import20192[[#This Row],[NO]]="","",LOOKUP(import20192[[#This Row],[NO]],import20191[NO],import20191[ISI/ Jmlh/ Ctn]))</f>
        <v>2400</v>
      </c>
      <c r="R127" s="46">
        <f ca="1">IF(import20192[[#This Row],[NO]]="","",LOOKUP(import20192[[#This Row],[NO]],import20191[NO],import20191[JUMLAH]))</f>
        <v>2</v>
      </c>
      <c r="S127" s="48" t="str">
        <f ca="1">IF(import20192[[#This Row],[NO]]="","",LOOKUP(import20192[[#This Row],[NO]],import20191[NO],import20191[Grosir]))</f>
        <v>1000 (10%)</v>
      </c>
      <c r="T127" s="46">
        <f ca="1">IF(import20192[[#This Row],[NO]]="","",LOOKUP(import20192[[#This Row],[NO]],import20191[NO],import20191[Eceran]))</f>
        <v>950</v>
      </c>
    </row>
    <row r="128" spans="1:20" ht="20.100000000000001" customHeight="1">
      <c r="A128" s="50">
        <f ca="1">IF(import20191[[#This Row],[JUMLAH]]&gt;0,COUNT(A$3:$A128),"")</f>
        <v>125</v>
      </c>
      <c r="B128" s="50" t="s">
        <v>3033</v>
      </c>
      <c r="C128" s="47" t="s">
        <v>3358</v>
      </c>
      <c r="D128" s="44" t="s">
        <v>3236</v>
      </c>
      <c r="E128" s="45">
        <v>2400</v>
      </c>
      <c r="F128" s="46">
        <f>IF(import20191[[#This Row],[BARU]]="",import20191[[#This Row],[JUMLAH AWAL]],import20191[[#This Row],[BARU]])</f>
        <v>1</v>
      </c>
      <c r="G128" s="48" t="s">
        <v>3554</v>
      </c>
      <c r="H128" s="46">
        <v>950</v>
      </c>
      <c r="I128" s="46">
        <v>1</v>
      </c>
      <c r="J128" s="46"/>
      <c r="K12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8" s="53">
        <f ca="1">IF(OR(M127=MAX(import20191[NO]),M127=""),"",LOOKUP(ROW(M128)-ROWS($M$1:$M$3),import20191[NO]))</f>
        <v>125</v>
      </c>
      <c r="N128" s="49" t="str">
        <f ca="1">IF(import20192[[#This Row],[NO]]="","",LOOKUP(import20192[[#This Row],[NO]],import20191[NO],import20191[-]))</f>
        <v>UTN</v>
      </c>
      <c r="O128" s="47" t="str">
        <f ca="1">IF(import20192[[#This Row],[NO]]="","",LOOKUP(import20192[[#This Row],[NO]],import20191[NO],import20191[SERI]))</f>
        <v>305</v>
      </c>
      <c r="P128" s="44" t="str">
        <f ca="1">IF(import20192[[#This Row],[NO]]="","",LOOKUP(import20192[[#This Row],[NO]],import20191[NO],import20191[NAMA BARANG]))</f>
        <v>Ruler</v>
      </c>
      <c r="Q128" s="45">
        <f ca="1">IF(import20192[[#This Row],[NO]]="","",LOOKUP(import20192[[#This Row],[NO]],import20191[NO],import20191[ISI/ Jmlh/ Ctn]))</f>
        <v>2400</v>
      </c>
      <c r="R128" s="46">
        <f ca="1">IF(import20192[[#This Row],[NO]]="","",LOOKUP(import20192[[#This Row],[NO]],import20191[NO],import20191[JUMLAH]))</f>
        <v>1</v>
      </c>
      <c r="S128" s="48" t="str">
        <f ca="1">IF(import20192[[#This Row],[NO]]="","",LOOKUP(import20192[[#This Row],[NO]],import20191[NO],import20191[Grosir]))</f>
        <v>1000 (10%)</v>
      </c>
      <c r="T128" s="46">
        <f ca="1">IF(import20192[[#This Row],[NO]]="","",LOOKUP(import20192[[#This Row],[NO]],import20191[NO],import20191[Eceran]))</f>
        <v>950</v>
      </c>
    </row>
    <row r="129" spans="1:20" ht="20.100000000000001" customHeight="1">
      <c r="A129" s="50">
        <f ca="1">IF(import20191[[#This Row],[JUMLAH]]&gt;0,COUNT(A$3:$A129),"")</f>
        <v>126</v>
      </c>
      <c r="B129" s="50" t="s">
        <v>3033</v>
      </c>
      <c r="C129" s="47" t="s">
        <v>3359</v>
      </c>
      <c r="D129" s="44" t="s">
        <v>3236</v>
      </c>
      <c r="E129" s="45">
        <v>2400</v>
      </c>
      <c r="F129" s="46">
        <f>IF(import20191[[#This Row],[BARU]]="",import20191[[#This Row],[JUMLAH AWAL]],import20191[[#This Row],[BARU]])</f>
        <v>2</v>
      </c>
      <c r="G129" s="48" t="s">
        <v>3554</v>
      </c>
      <c r="H129" s="46">
        <v>950</v>
      </c>
      <c r="I129" s="46">
        <v>2</v>
      </c>
      <c r="J129" s="46"/>
      <c r="K12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9" s="53">
        <f ca="1">IF(OR(M128=MAX(import20191[NO]),M128=""),"",LOOKUP(ROW(M129)-ROWS($M$1:$M$3),import20191[NO]))</f>
        <v>126</v>
      </c>
      <c r="N129" s="49" t="str">
        <f ca="1">IF(import20192[[#This Row],[NO]]="","",LOOKUP(import20192[[#This Row],[NO]],import20191[NO],import20191[-]))</f>
        <v>UTN</v>
      </c>
      <c r="O129" s="47" t="str">
        <f ca="1">IF(import20192[[#This Row],[NO]]="","",LOOKUP(import20192[[#This Row],[NO]],import20191[NO],import20191[SERI]))</f>
        <v>703</v>
      </c>
      <c r="P129" s="44" t="str">
        <f ca="1">IF(import20192[[#This Row],[NO]]="","",LOOKUP(import20192[[#This Row],[NO]],import20191[NO],import20191[NAMA BARANG]))</f>
        <v>Ruler</v>
      </c>
      <c r="Q129" s="45">
        <f ca="1">IF(import20192[[#This Row],[NO]]="","",LOOKUP(import20192[[#This Row],[NO]],import20191[NO],import20191[ISI/ Jmlh/ Ctn]))</f>
        <v>2400</v>
      </c>
      <c r="R129" s="46">
        <f ca="1">IF(import20192[[#This Row],[NO]]="","",LOOKUP(import20192[[#This Row],[NO]],import20191[NO],import20191[JUMLAH]))</f>
        <v>2</v>
      </c>
      <c r="S129" s="48" t="str">
        <f ca="1">IF(import20192[[#This Row],[NO]]="","",LOOKUP(import20192[[#This Row],[NO]],import20191[NO],import20191[Grosir]))</f>
        <v>1000 (10%)</v>
      </c>
      <c r="T129" s="46">
        <f ca="1">IF(import20192[[#This Row],[NO]]="","",LOOKUP(import20192[[#This Row],[NO]],import20191[NO],import20191[Eceran]))</f>
        <v>950</v>
      </c>
    </row>
    <row r="130" spans="1:20" ht="20.100000000000001" customHeight="1">
      <c r="A130" s="50">
        <f ca="1">IF(import20191[[#This Row],[JUMLAH]]&gt;0,COUNT(A$3:$A130),"")</f>
        <v>127</v>
      </c>
      <c r="B130" s="50" t="s">
        <v>3033</v>
      </c>
      <c r="C130" s="47" t="s">
        <v>3360</v>
      </c>
      <c r="D130" s="44" t="s">
        <v>3361</v>
      </c>
      <c r="E130" s="45">
        <v>432</v>
      </c>
      <c r="F130" s="46">
        <f>IF(import20191[[#This Row],[BARU]]="",import20191[[#This Row],[JUMLAH AWAL]],import20191[[#This Row],[BARU]])</f>
        <v>2</v>
      </c>
      <c r="G130" s="48" t="s">
        <v>3540</v>
      </c>
      <c r="H130" s="46">
        <v>125000</v>
      </c>
      <c r="I130" s="46">
        <v>2</v>
      </c>
      <c r="J130" s="46"/>
      <c r="K13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0" s="53">
        <f ca="1">IF(OR(M129=MAX(import20191[NO]),M129=""),"",LOOKUP(ROW(M130)-ROWS($M$1:$M$3),import20191[NO]))</f>
        <v>127</v>
      </c>
      <c r="N130" s="49" t="str">
        <f ca="1">IF(import20192[[#This Row],[NO]]="","",LOOKUP(import20192[[#This Row],[NO]],import20191[NO],import20191[-]))</f>
        <v>UTN</v>
      </c>
      <c r="O130" s="47" t="str">
        <f ca="1">IF(import20192[[#This Row],[NO]]="","",LOOKUP(import20192[[#This Row],[NO]],import20191[NO],import20191[SERI]))</f>
        <v>SK1617</v>
      </c>
      <c r="P130" s="44" t="str">
        <f ca="1">IF(import20192[[#This Row],[NO]]="","",LOOKUP(import20192[[#This Row],[NO]],import20191[NO],import20191[NAMA BARANG]))</f>
        <v>Stempel</v>
      </c>
      <c r="Q130" s="45">
        <f ca="1">IF(import20192[[#This Row],[NO]]="","",LOOKUP(import20192[[#This Row],[NO]],import20191[NO],import20191[ISI/ Jmlh/ Ctn]))</f>
        <v>432</v>
      </c>
      <c r="R130" s="46">
        <f ca="1">IF(import20192[[#This Row],[NO]]="","",LOOKUP(import20192[[#This Row],[NO]],import20191[NO],import20191[JUMLAH]))</f>
        <v>2</v>
      </c>
      <c r="S130" s="48" t="str">
        <f ca="1">IF(import20192[[#This Row],[NO]]="","",LOOKUP(import20192[[#This Row],[NO]],import20191[NO],import20191[Grosir]))</f>
        <v>125000 (10%)</v>
      </c>
      <c r="T130" s="46">
        <f ca="1">IF(import20192[[#This Row],[NO]]="","",LOOKUP(import20192[[#This Row],[NO]],import20191[NO],import20191[Eceran]))</f>
        <v>125000</v>
      </c>
    </row>
    <row r="131" spans="1:20" ht="20.100000000000001" customHeight="1">
      <c r="A131" s="50">
        <f ca="1">IF(import20191[[#This Row],[JUMLAH]]&gt;0,COUNT(A$3:$A131),"")</f>
        <v>128</v>
      </c>
      <c r="B131" s="50" t="s">
        <v>3033</v>
      </c>
      <c r="C131" s="47" t="s">
        <v>3362</v>
      </c>
      <c r="D131" s="44" t="s">
        <v>3325</v>
      </c>
      <c r="E131" s="45">
        <v>300</v>
      </c>
      <c r="F131" s="46">
        <f>IF(import20191[[#This Row],[BARU]]="",import20191[[#This Row],[JUMLAH AWAL]],import20191[[#This Row],[BARU]])</f>
        <v>4</v>
      </c>
      <c r="G131" s="48" t="s">
        <v>3550</v>
      </c>
      <c r="H131" s="46">
        <v>240000</v>
      </c>
      <c r="I131" s="46">
        <v>4</v>
      </c>
      <c r="J131" s="46"/>
      <c r="K13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1" s="53">
        <f ca="1">IF(OR(M130=MAX(import20191[NO]),M130=""),"",LOOKUP(ROW(M131)-ROWS($M$1:$M$3),import20191[NO]))</f>
        <v>128</v>
      </c>
      <c r="N131" s="49" t="str">
        <f ca="1">IF(import20192[[#This Row],[NO]]="","",LOOKUP(import20192[[#This Row],[NO]],import20191[NO],import20191[-]))</f>
        <v>UTN</v>
      </c>
      <c r="O131" s="47" t="str">
        <f ca="1">IF(import20192[[#This Row],[NO]]="","",LOOKUP(import20192[[#This Row],[NO]],import20191[NO],import20191[SERI]))</f>
        <v>5245</v>
      </c>
      <c r="P131" s="44" t="str">
        <f ca="1">IF(import20192[[#This Row],[NO]]="","",LOOKUP(import20192[[#This Row],[NO]],import20191[NO],import20191[NAMA BARANG]))</f>
        <v>Pencil box</v>
      </c>
      <c r="Q131" s="45">
        <f ca="1">IF(import20192[[#This Row],[NO]]="","",LOOKUP(import20192[[#This Row],[NO]],import20191[NO],import20191[ISI/ Jmlh/ Ctn]))</f>
        <v>300</v>
      </c>
      <c r="R131" s="46">
        <f ca="1">IF(import20192[[#This Row],[NO]]="","",LOOKUP(import20192[[#This Row],[NO]],import20191[NO],import20191[JUMLAH]))</f>
        <v>4</v>
      </c>
      <c r="S131" s="48" t="str">
        <f ca="1">IF(import20192[[#This Row],[NO]]="","",LOOKUP(import20192[[#This Row],[NO]],import20191[NO],import20191[Grosir]))</f>
        <v>240000 (10%)</v>
      </c>
      <c r="T131" s="46">
        <f ca="1">IF(import20192[[#This Row],[NO]]="","",LOOKUP(import20192[[#This Row],[NO]],import20191[NO],import20191[Eceran]))</f>
        <v>240000</v>
      </c>
    </row>
    <row r="132" spans="1:20" ht="20.100000000000001" customHeight="1">
      <c r="A132" s="50">
        <f ca="1">IF(import20191[[#This Row],[JUMLAH]]&gt;0,COUNT(A$3:$A132),"")</f>
        <v>129</v>
      </c>
      <c r="B132" s="50" t="s">
        <v>3033</v>
      </c>
      <c r="C132" s="47" t="s">
        <v>3363</v>
      </c>
      <c r="D132" s="44" t="s">
        <v>3364</v>
      </c>
      <c r="E132" s="45">
        <v>480</v>
      </c>
      <c r="F132" s="46">
        <f>IF(import20191[[#This Row],[BARU]]="",import20191[[#This Row],[JUMLAH AWAL]],import20191[[#This Row],[BARU]])</f>
        <v>42</v>
      </c>
      <c r="G132" s="48" t="s">
        <v>3515</v>
      </c>
      <c r="H132" s="46"/>
      <c r="I132" s="46">
        <v>42</v>
      </c>
      <c r="J132" s="46"/>
      <c r="K13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2" s="53">
        <f ca="1">IF(OR(M131=MAX(import20191[NO]),M131=""),"",LOOKUP(ROW(M132)-ROWS($M$1:$M$3),import20191[NO]))</f>
        <v>129</v>
      </c>
      <c r="N132" s="49" t="str">
        <f ca="1">IF(import20192[[#This Row],[NO]]="","",LOOKUP(import20192[[#This Row],[NO]],import20191[NO],import20191[-]))</f>
        <v>UTN</v>
      </c>
      <c r="O132" s="47" t="str">
        <f ca="1">IF(import20192[[#This Row],[NO]]="","",LOOKUP(import20192[[#This Row],[NO]],import20191[NO],import20191[SERI]))</f>
        <v>8898</v>
      </c>
      <c r="P132" s="44" t="str">
        <f ca="1">IF(import20192[[#This Row],[NO]]="","",LOOKUP(import20192[[#This Row],[NO]],import20191[NO],import20191[NAMA BARANG]))</f>
        <v>Stationery set</v>
      </c>
      <c r="Q132" s="45">
        <f ca="1">IF(import20192[[#This Row],[NO]]="","",LOOKUP(import20192[[#This Row],[NO]],import20191[NO],import20191[ISI/ Jmlh/ Ctn]))</f>
        <v>480</v>
      </c>
      <c r="R132" s="46">
        <f ca="1">IF(import20192[[#This Row],[NO]]="","",LOOKUP(import20192[[#This Row],[NO]],import20191[NO],import20191[JUMLAH]))</f>
        <v>42</v>
      </c>
      <c r="S132" s="48" t="str">
        <f ca="1">IF(import20192[[#This Row],[NO]]="","",LOOKUP(import20192[[#This Row],[NO]],import20191[NO],import20191[Grosir]))</f>
        <v>50000 (10%)</v>
      </c>
      <c r="T132" s="46">
        <f ca="1">IF(import20192[[#This Row],[NO]]="","",LOOKUP(import20192[[#This Row],[NO]],import20191[NO],import20191[Eceran]))</f>
        <v>0</v>
      </c>
    </row>
    <row r="133" spans="1:20" ht="20.100000000000001" customHeight="1">
      <c r="A133" s="50">
        <f ca="1">IF(import20191[[#This Row],[JUMLAH]]&gt;0,COUNT(A$3:$A133),"")</f>
        <v>130</v>
      </c>
      <c r="B133" s="50" t="s">
        <v>3033</v>
      </c>
      <c r="C133" s="47" t="s">
        <v>3365</v>
      </c>
      <c r="D133" s="44" t="s">
        <v>3364</v>
      </c>
      <c r="E133" s="45">
        <v>192</v>
      </c>
      <c r="F133" s="46">
        <f>IF(import20191[[#This Row],[BARU]]="",import20191[[#This Row],[JUMLAH AWAL]],import20191[[#This Row],[BARU]])</f>
        <v>10</v>
      </c>
      <c r="G133" s="48" t="s">
        <v>3503</v>
      </c>
      <c r="H133" s="46"/>
      <c r="I133" s="46">
        <v>10</v>
      </c>
      <c r="J133" s="46"/>
      <c r="K13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3" s="53">
        <f ca="1">IF(OR(M132=MAX(import20191[NO]),M132=""),"",LOOKUP(ROW(M133)-ROWS($M$1:$M$3),import20191[NO]))</f>
        <v>130</v>
      </c>
      <c r="N133" s="49" t="str">
        <f ca="1">IF(import20192[[#This Row],[NO]]="","",LOOKUP(import20192[[#This Row],[NO]],import20191[NO],import20191[-]))</f>
        <v>UTN</v>
      </c>
      <c r="O133" s="47" t="str">
        <f ca="1">IF(import20192[[#This Row],[NO]]="","",LOOKUP(import20192[[#This Row],[NO]],import20191[NO],import20191[SERI]))</f>
        <v>KT-6601</v>
      </c>
      <c r="P133" s="44" t="str">
        <f ca="1">IF(import20192[[#This Row],[NO]]="","",LOOKUP(import20192[[#This Row],[NO]],import20191[NO],import20191[NAMA BARANG]))</f>
        <v>Stationery set</v>
      </c>
      <c r="Q133" s="45">
        <f ca="1">IF(import20192[[#This Row],[NO]]="","",LOOKUP(import20192[[#This Row],[NO]],import20191[NO],import20191[ISI/ Jmlh/ Ctn]))</f>
        <v>192</v>
      </c>
      <c r="R133" s="46">
        <f ca="1">IF(import20192[[#This Row],[NO]]="","",LOOKUP(import20192[[#This Row],[NO]],import20191[NO],import20191[JUMLAH]))</f>
        <v>10</v>
      </c>
      <c r="S133" s="48" t="str">
        <f ca="1">IF(import20192[[#This Row],[NO]]="","",LOOKUP(import20192[[#This Row],[NO]],import20191[NO],import20191[Grosir]))</f>
        <v>150000 (10%)</v>
      </c>
      <c r="T133" s="46">
        <f ca="1">IF(import20192[[#This Row],[NO]]="","",LOOKUP(import20192[[#This Row],[NO]],import20191[NO],import20191[Eceran]))</f>
        <v>0</v>
      </c>
    </row>
    <row r="134" spans="1:20" ht="20.100000000000001" customHeight="1">
      <c r="A134" s="50">
        <f ca="1">IF(import20191[[#This Row],[JUMLAH]]&gt;0,COUNT(A$3:$A134),"")</f>
        <v>131</v>
      </c>
      <c r="B134" s="50" t="s">
        <v>3033</v>
      </c>
      <c r="C134" s="47" t="s">
        <v>3366</v>
      </c>
      <c r="D134" s="44" t="s">
        <v>3364</v>
      </c>
      <c r="E134" s="45">
        <v>240</v>
      </c>
      <c r="F134" s="46">
        <f>IF(import20191[[#This Row],[BARU]]="",import20191[[#This Row],[JUMLAH AWAL]],import20191[[#This Row],[BARU]])</f>
        <v>7</v>
      </c>
      <c r="G134" s="48" t="s">
        <v>3555</v>
      </c>
      <c r="H134" s="46"/>
      <c r="I134" s="46">
        <v>7</v>
      </c>
      <c r="J134" s="46"/>
      <c r="K13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4" s="53">
        <f ca="1">IF(OR(M133=MAX(import20191[NO]),M133=""),"",LOOKUP(ROW(M134)-ROWS($M$1:$M$3),import20191[NO]))</f>
        <v>131</v>
      </c>
      <c r="N134" s="49" t="str">
        <f ca="1">IF(import20192[[#This Row],[NO]]="","",LOOKUP(import20192[[#This Row],[NO]],import20191[NO],import20191[-]))</f>
        <v>UTN</v>
      </c>
      <c r="O134" s="47" t="str">
        <f ca="1">IF(import20192[[#This Row],[NO]]="","",LOOKUP(import20192[[#This Row],[NO]],import20191[NO],import20191[SERI]))</f>
        <v>RS-3000</v>
      </c>
      <c r="P134" s="44" t="str">
        <f ca="1">IF(import20192[[#This Row],[NO]]="","",LOOKUP(import20192[[#This Row],[NO]],import20191[NO],import20191[NAMA BARANG]))</f>
        <v>Stationery set</v>
      </c>
      <c r="Q134" s="45">
        <f ca="1">IF(import20192[[#This Row],[NO]]="","",LOOKUP(import20192[[#This Row],[NO]],import20191[NO],import20191[ISI/ Jmlh/ Ctn]))</f>
        <v>240</v>
      </c>
      <c r="R134" s="46">
        <f ca="1">IF(import20192[[#This Row],[NO]]="","",LOOKUP(import20192[[#This Row],[NO]],import20191[NO],import20191[JUMLAH]))</f>
        <v>7</v>
      </c>
      <c r="S134" s="48" t="str">
        <f ca="1">IF(import20192[[#This Row],[NO]]="","",LOOKUP(import20192[[#This Row],[NO]],import20191[NO],import20191[Grosir]))</f>
        <v>14000 (10%)</v>
      </c>
      <c r="T134" s="46">
        <f ca="1">IF(import20192[[#This Row],[NO]]="","",LOOKUP(import20192[[#This Row],[NO]],import20191[NO],import20191[Eceran]))</f>
        <v>0</v>
      </c>
    </row>
    <row r="135" spans="1:20" ht="20.100000000000001" customHeight="1">
      <c r="A135" s="50">
        <f ca="1">IF(import20191[[#This Row],[JUMLAH]]&gt;0,COUNT(A$3:$A135),"")</f>
        <v>132</v>
      </c>
      <c r="B135" s="50" t="s">
        <v>3033</v>
      </c>
      <c r="C135" s="47" t="s">
        <v>3367</v>
      </c>
      <c r="D135" s="44" t="s">
        <v>3325</v>
      </c>
      <c r="E135" s="45">
        <v>240</v>
      </c>
      <c r="F135" s="46">
        <f>IF(import20191[[#This Row],[BARU]]="",import20191[[#This Row],[JUMLAH AWAL]],import20191[[#This Row],[BARU]])</f>
        <v>23</v>
      </c>
      <c r="G135" s="48" t="s">
        <v>3509</v>
      </c>
      <c r="H135" s="46"/>
      <c r="I135" s="46">
        <v>23</v>
      </c>
      <c r="J135" s="46"/>
      <c r="K13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5" s="53">
        <f ca="1">IF(OR(M134=MAX(import20191[NO]),M134=""),"",LOOKUP(ROW(M135)-ROWS($M$1:$M$3),import20191[NO]))</f>
        <v>132</v>
      </c>
      <c r="N135" s="49" t="str">
        <f ca="1">IF(import20192[[#This Row],[NO]]="","",LOOKUP(import20192[[#This Row],[NO]],import20191[NO],import20191[-]))</f>
        <v>UTN</v>
      </c>
      <c r="O135" s="47" t="str">
        <f ca="1">IF(import20192[[#This Row],[NO]]="","",LOOKUP(import20192[[#This Row],[NO]],import20191[NO],import20191[SERI]))</f>
        <v>C-9960</v>
      </c>
      <c r="P135" s="44" t="str">
        <f ca="1">IF(import20192[[#This Row],[NO]]="","",LOOKUP(import20192[[#This Row],[NO]],import20191[NO],import20191[NAMA BARANG]))</f>
        <v>Pencil box</v>
      </c>
      <c r="Q135" s="45">
        <f ca="1">IF(import20192[[#This Row],[NO]]="","",LOOKUP(import20192[[#This Row],[NO]],import20191[NO],import20191[ISI/ Jmlh/ Ctn]))</f>
        <v>240</v>
      </c>
      <c r="R135" s="46">
        <f ca="1">IF(import20192[[#This Row],[NO]]="","",LOOKUP(import20192[[#This Row],[NO]],import20191[NO],import20191[JUMLAH]))</f>
        <v>23</v>
      </c>
      <c r="S135" s="48" t="str">
        <f ca="1">IF(import20192[[#This Row],[NO]]="","",LOOKUP(import20192[[#This Row],[NO]],import20191[NO],import20191[Grosir]))</f>
        <v>90000 (10%)</v>
      </c>
      <c r="T135" s="46">
        <f ca="1">IF(import20192[[#This Row],[NO]]="","",LOOKUP(import20192[[#This Row],[NO]],import20191[NO],import20191[Eceran]))</f>
        <v>0</v>
      </c>
    </row>
    <row r="136" spans="1:20" ht="20.100000000000001" customHeight="1">
      <c r="A136" s="50">
        <f ca="1">IF(import20191[[#This Row],[JUMLAH]]&gt;0,COUNT(A$3:$A136),"")</f>
        <v>133</v>
      </c>
      <c r="B136" s="50" t="s">
        <v>3033</v>
      </c>
      <c r="C136" s="47" t="s">
        <v>3368</v>
      </c>
      <c r="D136" s="44" t="s">
        <v>3325</v>
      </c>
      <c r="E136" s="45">
        <v>60</v>
      </c>
      <c r="F136" s="46">
        <f>IF(import20191[[#This Row],[BARU]]="",import20191[[#This Row],[JUMLAH AWAL]],import20191[[#This Row],[BARU]])</f>
        <v>28</v>
      </c>
      <c r="G136" s="48"/>
      <c r="H136" s="46"/>
      <c r="I136" s="46">
        <v>28</v>
      </c>
      <c r="J136" s="46"/>
      <c r="K13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6" s="53">
        <f ca="1">IF(OR(M135=MAX(import20191[NO]),M135=""),"",LOOKUP(ROW(M136)-ROWS($M$1:$M$3),import20191[NO]))</f>
        <v>133</v>
      </c>
      <c r="N136" s="49" t="str">
        <f ca="1">IF(import20192[[#This Row],[NO]]="","",LOOKUP(import20192[[#This Row],[NO]],import20191[NO],import20191[-]))</f>
        <v>UTN</v>
      </c>
      <c r="O136" s="47" t="str">
        <f ca="1">IF(import20192[[#This Row],[NO]]="","",LOOKUP(import20192[[#This Row],[NO]],import20191[NO],import20191[SERI]))</f>
        <v>KW-1717</v>
      </c>
      <c r="P136" s="44" t="str">
        <f ca="1">IF(import20192[[#This Row],[NO]]="","",LOOKUP(import20192[[#This Row],[NO]],import20191[NO],import20191[NAMA BARANG]))</f>
        <v>Pencil box</v>
      </c>
      <c r="Q136" s="45">
        <f ca="1">IF(import20192[[#This Row],[NO]]="","",LOOKUP(import20192[[#This Row],[NO]],import20191[NO],import20191[ISI/ Jmlh/ Ctn]))</f>
        <v>60</v>
      </c>
      <c r="R136" s="46">
        <f ca="1">IF(import20192[[#This Row],[NO]]="","",LOOKUP(import20192[[#This Row],[NO]],import20191[NO],import20191[JUMLAH]))</f>
        <v>28</v>
      </c>
      <c r="S136" s="48">
        <f ca="1">IF(import20192[[#This Row],[NO]]="","",LOOKUP(import20192[[#This Row],[NO]],import20191[NO],import20191[Grosir]))</f>
        <v>0</v>
      </c>
      <c r="T136" s="46">
        <f ca="1">IF(import20192[[#This Row],[NO]]="","",LOOKUP(import20192[[#This Row],[NO]],import20191[NO],import20191[Eceran]))</f>
        <v>0</v>
      </c>
    </row>
    <row r="137" spans="1:20" ht="20.100000000000001" customHeight="1">
      <c r="A137" s="50">
        <f ca="1">IF(import20191[[#This Row],[JUMLAH]]&gt;0,COUNT(A$3:$A137),"")</f>
        <v>134</v>
      </c>
      <c r="B137" s="50" t="s">
        <v>3033</v>
      </c>
      <c r="C137" s="47" t="s">
        <v>3369</v>
      </c>
      <c r="D137" s="44" t="s">
        <v>3325</v>
      </c>
      <c r="E137" s="45">
        <v>144</v>
      </c>
      <c r="F137" s="46">
        <f>IF(import20191[[#This Row],[BARU]]="",import20191[[#This Row],[JUMLAH AWAL]],import20191[[#This Row],[BARU]])</f>
        <v>36</v>
      </c>
      <c r="G137" s="48" t="s">
        <v>3503</v>
      </c>
      <c r="H137" s="46"/>
      <c r="I137" s="46">
        <v>36</v>
      </c>
      <c r="J137" s="46"/>
      <c r="K13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7" s="53">
        <f ca="1">IF(OR(M136=MAX(import20191[NO]),M136=""),"",LOOKUP(ROW(M137)-ROWS($M$1:$M$3),import20191[NO]))</f>
        <v>134</v>
      </c>
      <c r="N137" s="49" t="str">
        <f ca="1">IF(import20192[[#This Row],[NO]]="","",LOOKUP(import20192[[#This Row],[NO]],import20191[NO],import20191[-]))</f>
        <v>UTN</v>
      </c>
      <c r="O137" s="47" t="str">
        <f ca="1">IF(import20192[[#This Row],[NO]]="","",LOOKUP(import20192[[#This Row],[NO]],import20191[NO],import20191[SERI]))</f>
        <v>A-6602</v>
      </c>
      <c r="P137" s="44" t="str">
        <f ca="1">IF(import20192[[#This Row],[NO]]="","",LOOKUP(import20192[[#This Row],[NO]],import20191[NO],import20191[NAMA BARANG]))</f>
        <v>Pencil box</v>
      </c>
      <c r="Q137" s="45">
        <f ca="1">IF(import20192[[#This Row],[NO]]="","",LOOKUP(import20192[[#This Row],[NO]],import20191[NO],import20191[ISI/ Jmlh/ Ctn]))</f>
        <v>144</v>
      </c>
      <c r="R137" s="46">
        <f ca="1">IF(import20192[[#This Row],[NO]]="","",LOOKUP(import20192[[#This Row],[NO]],import20191[NO],import20191[JUMLAH]))</f>
        <v>36</v>
      </c>
      <c r="S137" s="48" t="str">
        <f ca="1">IF(import20192[[#This Row],[NO]]="","",LOOKUP(import20192[[#This Row],[NO]],import20191[NO],import20191[Grosir]))</f>
        <v>150000 (10%)</v>
      </c>
      <c r="T137" s="46">
        <f ca="1">IF(import20192[[#This Row],[NO]]="","",LOOKUP(import20192[[#This Row],[NO]],import20191[NO],import20191[Eceran]))</f>
        <v>0</v>
      </c>
    </row>
    <row r="138" spans="1:20" ht="20.100000000000001" customHeight="1">
      <c r="A138" s="50">
        <f ca="1">IF(import20191[[#This Row],[JUMLAH]]&gt;0,COUNT(A$3:$A138),"")</f>
        <v>135</v>
      </c>
      <c r="B138" s="50" t="s">
        <v>3033</v>
      </c>
      <c r="C138" s="47" t="s">
        <v>3096</v>
      </c>
      <c r="D138" s="44" t="s">
        <v>3325</v>
      </c>
      <c r="E138" s="45">
        <v>120</v>
      </c>
      <c r="F138" s="46">
        <f>IF(import20191[[#This Row],[BARU]]="",import20191[[#This Row],[JUMLAH AWAL]],import20191[[#This Row],[BARU]])</f>
        <v>4</v>
      </c>
      <c r="G138" s="48" t="s">
        <v>3549</v>
      </c>
      <c r="H138" s="46"/>
      <c r="I138" s="46">
        <v>4</v>
      </c>
      <c r="J138" s="46"/>
      <c r="K13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8" s="53">
        <f ca="1">IF(OR(M137=MAX(import20191[NO]),M137=""),"",LOOKUP(ROW(M138)-ROWS($M$1:$M$3),import20191[NO]))</f>
        <v>135</v>
      </c>
      <c r="N138" s="49" t="str">
        <f ca="1">IF(import20192[[#This Row],[NO]]="","",LOOKUP(import20192[[#This Row],[NO]],import20191[NO],import20191[-]))</f>
        <v>UTN</v>
      </c>
      <c r="O138" s="47" t="str">
        <f ca="1">IF(import20192[[#This Row],[NO]]="","",LOOKUP(import20192[[#This Row],[NO]],import20191[NO],import20191[SERI]))</f>
        <v>A-6500</v>
      </c>
      <c r="P138" s="44" t="str">
        <f ca="1">IF(import20192[[#This Row],[NO]]="","",LOOKUP(import20192[[#This Row],[NO]],import20191[NO],import20191[NAMA BARANG]))</f>
        <v>Pencil box</v>
      </c>
      <c r="Q138" s="45">
        <f ca="1">IF(import20192[[#This Row],[NO]]="","",LOOKUP(import20192[[#This Row],[NO]],import20191[NO],import20191[ISI/ Jmlh/ Ctn]))</f>
        <v>120</v>
      </c>
      <c r="R138" s="46">
        <f ca="1">IF(import20192[[#This Row],[NO]]="","",LOOKUP(import20192[[#This Row],[NO]],import20191[NO],import20191[JUMLAH]))</f>
        <v>4</v>
      </c>
      <c r="S138" s="48" t="str">
        <f ca="1">IF(import20192[[#This Row],[NO]]="","",LOOKUP(import20192[[#This Row],[NO]],import20191[NO],import20191[Grosir]))</f>
        <v>300000 (10%)</v>
      </c>
      <c r="T138" s="46">
        <f ca="1">IF(import20192[[#This Row],[NO]]="","",LOOKUP(import20192[[#This Row],[NO]],import20191[NO],import20191[Eceran]))</f>
        <v>0</v>
      </c>
    </row>
    <row r="139" spans="1:20" ht="20.100000000000001" customHeight="1">
      <c r="A139" s="50">
        <f ca="1">IF(import20191[[#This Row],[JUMLAH]]&gt;0,COUNT(A$3:$A139),"")</f>
        <v>136</v>
      </c>
      <c r="B139" s="50" t="s">
        <v>3033</v>
      </c>
      <c r="C139" s="47" t="s">
        <v>3370</v>
      </c>
      <c r="D139" s="44" t="s">
        <v>3325</v>
      </c>
      <c r="E139" s="45">
        <v>144</v>
      </c>
      <c r="F139" s="46">
        <f>IF(import20191[[#This Row],[BARU]]="",import20191[[#This Row],[JUMLAH AWAL]],import20191[[#This Row],[BARU]])</f>
        <v>17</v>
      </c>
      <c r="G139" s="48" t="s">
        <v>3551</v>
      </c>
      <c r="H139" s="46"/>
      <c r="I139" s="46">
        <v>17</v>
      </c>
      <c r="J139" s="46"/>
      <c r="K13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9" s="53">
        <f ca="1">IF(OR(M138=MAX(import20191[NO]),M138=""),"",LOOKUP(ROW(M139)-ROWS($M$1:$M$3),import20191[NO]))</f>
        <v>136</v>
      </c>
      <c r="N139" s="49" t="str">
        <f ca="1">IF(import20192[[#This Row],[NO]]="","",LOOKUP(import20192[[#This Row],[NO]],import20191[NO],import20191[-]))</f>
        <v>UTN</v>
      </c>
      <c r="O139" s="47" t="str">
        <f ca="1">IF(import20192[[#This Row],[NO]]="","",LOOKUP(import20192[[#This Row],[NO]],import20191[NO],import20191[SERI]))</f>
        <v>A-1301</v>
      </c>
      <c r="P139" s="44" t="str">
        <f ca="1">IF(import20192[[#This Row],[NO]]="","",LOOKUP(import20192[[#This Row],[NO]],import20191[NO],import20191[NAMA BARANG]))</f>
        <v>Pencil box</v>
      </c>
      <c r="Q139" s="45">
        <f ca="1">IF(import20192[[#This Row],[NO]]="","",LOOKUP(import20192[[#This Row],[NO]],import20191[NO],import20191[ISI/ Jmlh/ Ctn]))</f>
        <v>144</v>
      </c>
      <c r="R139" s="46">
        <f ca="1">IF(import20192[[#This Row],[NO]]="","",LOOKUP(import20192[[#This Row],[NO]],import20191[NO],import20191[JUMLAH]))</f>
        <v>17</v>
      </c>
      <c r="S139" s="48" t="str">
        <f ca="1">IF(import20192[[#This Row],[NO]]="","",LOOKUP(import20192[[#This Row],[NO]],import20191[NO],import20191[Grosir]))</f>
        <v>200000 (10%)</v>
      </c>
      <c r="T139" s="46">
        <f ca="1">IF(import20192[[#This Row],[NO]]="","",LOOKUP(import20192[[#This Row],[NO]],import20191[NO],import20191[Eceran]))</f>
        <v>0</v>
      </c>
    </row>
    <row r="140" spans="1:20" ht="20.100000000000001" customHeight="1">
      <c r="A140" s="50">
        <f ca="1">IF(import20191[[#This Row],[JUMLAH]]&gt;0,COUNT(A$3:$A140),"")</f>
        <v>137</v>
      </c>
      <c r="B140" s="50" t="s">
        <v>3033</v>
      </c>
      <c r="C140" s="47" t="s">
        <v>3371</v>
      </c>
      <c r="D140" s="44" t="s">
        <v>3325</v>
      </c>
      <c r="E140" s="45">
        <v>300</v>
      </c>
      <c r="F140" s="46">
        <f>IF(import20191[[#This Row],[BARU]]="",import20191[[#This Row],[JUMLAH AWAL]],import20191[[#This Row],[BARU]])</f>
        <v>4</v>
      </c>
      <c r="G140" s="48" t="s">
        <v>3502</v>
      </c>
      <c r="H140" s="46"/>
      <c r="I140" s="46">
        <v>4</v>
      </c>
      <c r="J140" s="46"/>
      <c r="K14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0" s="53">
        <f ca="1">IF(OR(M139=MAX(import20191[NO]),M139=""),"",LOOKUP(ROW(M140)-ROWS($M$1:$M$3),import20191[NO]))</f>
        <v>137</v>
      </c>
      <c r="N140" s="49" t="str">
        <f ca="1">IF(import20192[[#This Row],[NO]]="","",LOOKUP(import20192[[#This Row],[NO]],import20191[NO],import20191[-]))</f>
        <v>UTN</v>
      </c>
      <c r="O140" s="47" t="str">
        <f ca="1">IF(import20192[[#This Row],[NO]]="","",LOOKUP(import20192[[#This Row],[NO]],import20191[NO],import20191[SERI]))</f>
        <v>HB5246</v>
      </c>
      <c r="P140" s="44" t="str">
        <f ca="1">IF(import20192[[#This Row],[NO]]="","",LOOKUP(import20192[[#This Row],[NO]],import20191[NO],import20191[NAMA BARANG]))</f>
        <v>Pencil box</v>
      </c>
      <c r="Q140" s="45">
        <f ca="1">IF(import20192[[#This Row],[NO]]="","",LOOKUP(import20192[[#This Row],[NO]],import20191[NO],import20191[ISI/ Jmlh/ Ctn]))</f>
        <v>300</v>
      </c>
      <c r="R140" s="46">
        <f ca="1">IF(import20192[[#This Row],[NO]]="","",LOOKUP(import20192[[#This Row],[NO]],import20191[NO],import20191[JUMLAH]))</f>
        <v>4</v>
      </c>
      <c r="S140" s="48" t="str">
        <f ca="1">IF(import20192[[#This Row],[NO]]="","",LOOKUP(import20192[[#This Row],[NO]],import20191[NO],import20191[Grosir]))</f>
        <v>250000 (10%)</v>
      </c>
      <c r="T140" s="46">
        <f ca="1">IF(import20192[[#This Row],[NO]]="","",LOOKUP(import20192[[#This Row],[NO]],import20191[NO],import20191[Eceran]))</f>
        <v>0</v>
      </c>
    </row>
    <row r="141" spans="1:20" ht="20.100000000000001" customHeight="1">
      <c r="A141" s="50">
        <f ca="1">IF(import20191[[#This Row],[JUMLAH]]&gt;0,COUNT(A$3:$A141),"")</f>
        <v>138</v>
      </c>
      <c r="B141" s="50" t="s">
        <v>3033</v>
      </c>
      <c r="C141" s="47" t="s">
        <v>3372</v>
      </c>
      <c r="D141" s="44" t="s">
        <v>3236</v>
      </c>
      <c r="E141" s="45">
        <v>1200</v>
      </c>
      <c r="F141" s="46">
        <f>IF(import20191[[#This Row],[BARU]]="",import20191[[#This Row],[JUMLAH AWAL]],import20191[[#This Row],[BARU]])</f>
        <v>8</v>
      </c>
      <c r="G141" s="48"/>
      <c r="H141" s="46"/>
      <c r="I141" s="46">
        <v>8</v>
      </c>
      <c r="J141" s="46"/>
      <c r="K14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1" s="53">
        <f ca="1">IF(OR(M140=MAX(import20191[NO]),M140=""),"",LOOKUP(ROW(M141)-ROWS($M$1:$M$3),import20191[NO]))</f>
        <v>138</v>
      </c>
      <c r="N141" s="49" t="str">
        <f ca="1">IF(import20192[[#This Row],[NO]]="","",LOOKUP(import20192[[#This Row],[NO]],import20191[NO],import20191[-]))</f>
        <v>UTN</v>
      </c>
      <c r="O141" s="47" t="str">
        <f ca="1">IF(import20192[[#This Row],[NO]]="","",LOOKUP(import20192[[#This Row],[NO]],import20191[NO],import20191[SERI]))</f>
        <v>MM-3001</v>
      </c>
      <c r="P141" s="44" t="str">
        <f ca="1">IF(import20192[[#This Row],[NO]]="","",LOOKUP(import20192[[#This Row],[NO]],import20191[NO],import20191[NAMA BARANG]))</f>
        <v>Ruler</v>
      </c>
      <c r="Q141" s="45">
        <f ca="1">IF(import20192[[#This Row],[NO]]="","",LOOKUP(import20192[[#This Row],[NO]],import20191[NO],import20191[ISI/ Jmlh/ Ctn]))</f>
        <v>1200</v>
      </c>
      <c r="R141" s="46">
        <f ca="1">IF(import20192[[#This Row],[NO]]="","",LOOKUP(import20192[[#This Row],[NO]],import20191[NO],import20191[JUMLAH]))</f>
        <v>8</v>
      </c>
      <c r="S141" s="48">
        <f ca="1">IF(import20192[[#This Row],[NO]]="","",LOOKUP(import20192[[#This Row],[NO]],import20191[NO],import20191[Grosir]))</f>
        <v>0</v>
      </c>
      <c r="T141" s="46">
        <f ca="1">IF(import20192[[#This Row],[NO]]="","",LOOKUP(import20192[[#This Row],[NO]],import20191[NO],import20191[Eceran]))</f>
        <v>0</v>
      </c>
    </row>
    <row r="142" spans="1:20" ht="20.100000000000001" customHeight="1">
      <c r="A142" s="50">
        <f ca="1">IF(import20191[[#This Row],[JUMLAH]]&gt;0,COUNT(A$3:$A142),"")</f>
        <v>139</v>
      </c>
      <c r="B142" s="50" t="s">
        <v>3033</v>
      </c>
      <c r="C142" s="47" t="s">
        <v>3373</v>
      </c>
      <c r="D142" s="44" t="s">
        <v>3236</v>
      </c>
      <c r="E142" s="45">
        <v>1000</v>
      </c>
      <c r="F142" s="46">
        <f>IF(import20191[[#This Row],[BARU]]="",import20191[[#This Row],[JUMLAH AWAL]],import20191[[#This Row],[BARU]])</f>
        <v>13</v>
      </c>
      <c r="G142" s="48" t="s">
        <v>3553</v>
      </c>
      <c r="H142" s="46"/>
      <c r="I142" s="46">
        <v>13</v>
      </c>
      <c r="J142" s="46"/>
      <c r="K14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2" s="53">
        <f ca="1">IF(OR(M141=MAX(import20191[NO]),M141=""),"",LOOKUP(ROW(M142)-ROWS($M$1:$M$3),import20191[NO]))</f>
        <v>139</v>
      </c>
      <c r="N142" s="49" t="str">
        <f ca="1">IF(import20192[[#This Row],[NO]]="","",LOOKUP(import20192[[#This Row],[NO]],import20191[NO],import20191[-]))</f>
        <v>UTN</v>
      </c>
      <c r="O142" s="47" t="str">
        <f ca="1">IF(import20192[[#This Row],[NO]]="","",LOOKUP(import20192[[#This Row],[NO]],import20191[NO],import20191[SERI]))</f>
        <v>MM-818</v>
      </c>
      <c r="P142" s="44" t="str">
        <f ca="1">IF(import20192[[#This Row],[NO]]="","",LOOKUP(import20192[[#This Row],[NO]],import20191[NO],import20191[NAMA BARANG]))</f>
        <v>Ruler</v>
      </c>
      <c r="Q142" s="45">
        <f ca="1">IF(import20192[[#This Row],[NO]]="","",LOOKUP(import20192[[#This Row],[NO]],import20191[NO],import20191[ISI/ Jmlh/ Ctn]))</f>
        <v>1000</v>
      </c>
      <c r="R142" s="46">
        <f ca="1">IF(import20192[[#This Row],[NO]]="","",LOOKUP(import20192[[#This Row],[NO]],import20191[NO],import20191[JUMLAH]))</f>
        <v>13</v>
      </c>
      <c r="S142" s="48" t="str">
        <f ca="1">IF(import20192[[#This Row],[NO]]="","",LOOKUP(import20192[[#This Row],[NO]],import20191[NO],import20191[Grosir]))</f>
        <v>25000 (10%)</v>
      </c>
      <c r="T142" s="46">
        <f ca="1">IF(import20192[[#This Row],[NO]]="","",LOOKUP(import20192[[#This Row],[NO]],import20191[NO],import20191[Eceran]))</f>
        <v>0</v>
      </c>
    </row>
    <row r="143" spans="1:20" ht="20.100000000000001" customHeight="1">
      <c r="A143" s="50">
        <f ca="1">IF(import20191[[#This Row],[JUMLAH]]&gt;0,COUNT(A$3:$A143),"")</f>
        <v>140</v>
      </c>
      <c r="B143" s="50" t="s">
        <v>3033</v>
      </c>
      <c r="C143" s="47" t="s">
        <v>3374</v>
      </c>
      <c r="D143" s="44" t="s">
        <v>3092</v>
      </c>
      <c r="E143" s="45">
        <v>1440</v>
      </c>
      <c r="F143" s="46">
        <f>IF(import20191[[#This Row],[BARU]]="",import20191[[#This Row],[JUMLAH AWAL]],import20191[[#This Row],[BARU]])</f>
        <v>19</v>
      </c>
      <c r="G143" s="48">
        <v>24000</v>
      </c>
      <c r="H143" s="46">
        <v>25000</v>
      </c>
      <c r="I143" s="46">
        <v>19</v>
      </c>
      <c r="J143" s="46"/>
      <c r="K14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3" s="53">
        <f ca="1">IF(OR(M142=MAX(import20191[NO]),M142=""),"",LOOKUP(ROW(M143)-ROWS($M$1:$M$3),import20191[NO]))</f>
        <v>140</v>
      </c>
      <c r="N143" s="49" t="str">
        <f ca="1">IF(import20192[[#This Row],[NO]]="","",LOOKUP(import20192[[#This Row],[NO]],import20191[NO],import20191[-]))</f>
        <v>UTN</v>
      </c>
      <c r="O143" s="47" t="str">
        <f ca="1">IF(import20192[[#This Row],[NO]]="","",LOOKUP(import20192[[#This Row],[NO]],import20191[NO],import20191[SERI]))</f>
        <v>E-01</v>
      </c>
      <c r="P143" s="44" t="str">
        <f ca="1">IF(import20192[[#This Row],[NO]]="","",LOOKUP(import20192[[#This Row],[NO]],import20191[NO],import20191[NAMA BARANG]))</f>
        <v>Pencil</v>
      </c>
      <c r="Q143" s="45">
        <f ca="1">IF(import20192[[#This Row],[NO]]="","",LOOKUP(import20192[[#This Row],[NO]],import20191[NO],import20191[ISI/ Jmlh/ Ctn]))</f>
        <v>1440</v>
      </c>
      <c r="R143" s="46">
        <f ca="1">IF(import20192[[#This Row],[NO]]="","",LOOKUP(import20192[[#This Row],[NO]],import20191[NO],import20191[JUMLAH]))</f>
        <v>19</v>
      </c>
      <c r="S143" s="48">
        <f ca="1">IF(import20192[[#This Row],[NO]]="","",LOOKUP(import20192[[#This Row],[NO]],import20191[NO],import20191[Grosir]))</f>
        <v>24000</v>
      </c>
      <c r="T143" s="46">
        <f ca="1">IF(import20192[[#This Row],[NO]]="","",LOOKUP(import20192[[#This Row],[NO]],import20191[NO],import20191[Eceran]))</f>
        <v>25000</v>
      </c>
    </row>
    <row r="144" spans="1:20" ht="20.100000000000001" customHeight="1">
      <c r="A144" s="50">
        <f ca="1">IF(import20191[[#This Row],[JUMLAH]]&gt;0,COUNT(A$3:$A144),"")</f>
        <v>141</v>
      </c>
      <c r="B144" s="50" t="s">
        <v>3033</v>
      </c>
      <c r="C144" s="47" t="s">
        <v>3375</v>
      </c>
      <c r="D144" s="44" t="s">
        <v>3178</v>
      </c>
      <c r="E144" s="45">
        <v>600</v>
      </c>
      <c r="F144" s="46">
        <f>IF(import20191[[#This Row],[BARU]]="",import20191[[#This Row],[JUMLAH AWAL]],import20191[[#This Row],[BARU]])</f>
        <v>1</v>
      </c>
      <c r="G144" s="48" t="s">
        <v>3538</v>
      </c>
      <c r="H144" s="46">
        <v>55000</v>
      </c>
      <c r="I144" s="46">
        <v>1</v>
      </c>
      <c r="J144" s="46"/>
      <c r="K14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4" s="53">
        <f ca="1">IF(OR(M143=MAX(import20191[NO]),M143=""),"",LOOKUP(ROW(M144)-ROWS($M$1:$M$3),import20191[NO]))</f>
        <v>141</v>
      </c>
      <c r="N144" s="49" t="str">
        <f ca="1">IF(import20192[[#This Row],[NO]]="","",LOOKUP(import20192[[#This Row],[NO]],import20191[NO],import20191[-]))</f>
        <v>UTN</v>
      </c>
      <c r="O144" s="47" t="str">
        <f ca="1">IF(import20192[[#This Row],[NO]]="","",LOOKUP(import20192[[#This Row],[NO]],import20191[NO],import20191[SERI]))</f>
        <v>YZ-6663</v>
      </c>
      <c r="P144" s="44" t="str">
        <f ca="1">IF(import20192[[#This Row],[NO]]="","",LOOKUP(import20192[[#This Row],[NO]],import20191[NO],import20191[NAMA BARANG]))</f>
        <v>Study Board</v>
      </c>
      <c r="Q144" s="45">
        <f ca="1">IF(import20192[[#This Row],[NO]]="","",LOOKUP(import20192[[#This Row],[NO]],import20191[NO],import20191[ISI/ Jmlh/ Ctn]))</f>
        <v>600</v>
      </c>
      <c r="R144" s="46">
        <f ca="1">IF(import20192[[#This Row],[NO]]="","",LOOKUP(import20192[[#This Row],[NO]],import20191[NO],import20191[JUMLAH]))</f>
        <v>1</v>
      </c>
      <c r="S144" s="48" t="str">
        <f ca="1">IF(import20192[[#This Row],[NO]]="","",LOOKUP(import20192[[#This Row],[NO]],import20191[NO],import20191[Grosir]))</f>
        <v>55000 (10%)</v>
      </c>
      <c r="T144" s="46">
        <f ca="1">IF(import20192[[#This Row],[NO]]="","",LOOKUP(import20192[[#This Row],[NO]],import20191[NO],import20191[Eceran]))</f>
        <v>55000</v>
      </c>
    </row>
    <row r="145" spans="1:20" ht="20.100000000000001" customHeight="1">
      <c r="A145" s="50">
        <f ca="1">IF(import20191[[#This Row],[JUMLAH]]&gt;0,COUNT(A$3:$A145),"")</f>
        <v>142</v>
      </c>
      <c r="B145" s="50" t="s">
        <v>3033</v>
      </c>
      <c r="C145" s="47" t="s">
        <v>3376</v>
      </c>
      <c r="D145" s="44" t="s">
        <v>3377</v>
      </c>
      <c r="E145" s="45">
        <v>360</v>
      </c>
      <c r="F145" s="46">
        <f>IF(import20191[[#This Row],[BARU]]="",import20191[[#This Row],[JUMLAH AWAL]],import20191[[#This Row],[BARU]])</f>
        <v>3</v>
      </c>
      <c r="G145" s="48" t="s">
        <v>3540</v>
      </c>
      <c r="H145" s="46">
        <v>125000</v>
      </c>
      <c r="I145" s="46">
        <v>3</v>
      </c>
      <c r="J145" s="46"/>
      <c r="K14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5" s="53">
        <f ca="1">IF(OR(M144=MAX(import20191[NO]),M144=""),"",LOOKUP(ROW(M145)-ROWS($M$1:$M$3),import20191[NO]))</f>
        <v>142</v>
      </c>
      <c r="N145" s="49" t="str">
        <f ca="1">IF(import20192[[#This Row],[NO]]="","",LOOKUP(import20192[[#This Row],[NO]],import20191[NO],import20191[-]))</f>
        <v>UTN</v>
      </c>
      <c r="O145" s="47" t="str">
        <f ca="1">IF(import20192[[#This Row],[NO]]="","",LOOKUP(import20192[[#This Row],[NO]],import20191[NO],import20191[SERI]))</f>
        <v>8867A</v>
      </c>
      <c r="P145" s="44" t="str">
        <f ca="1">IF(import20192[[#This Row],[NO]]="","",LOOKUP(import20192[[#This Row],[NO]],import20191[NO],import20191[NAMA BARANG]))</f>
        <v>Paper Pocket</v>
      </c>
      <c r="Q145" s="45">
        <f ca="1">IF(import20192[[#This Row],[NO]]="","",LOOKUP(import20192[[#This Row],[NO]],import20191[NO],import20191[ISI/ Jmlh/ Ctn]))</f>
        <v>360</v>
      </c>
      <c r="R145" s="46">
        <f ca="1">IF(import20192[[#This Row],[NO]]="","",LOOKUP(import20192[[#This Row],[NO]],import20191[NO],import20191[JUMLAH]))</f>
        <v>3</v>
      </c>
      <c r="S145" s="48" t="str">
        <f ca="1">IF(import20192[[#This Row],[NO]]="","",LOOKUP(import20192[[#This Row],[NO]],import20191[NO],import20191[Grosir]))</f>
        <v>125000 (10%)</v>
      </c>
      <c r="T145" s="46">
        <f ca="1">IF(import20192[[#This Row],[NO]]="","",LOOKUP(import20192[[#This Row],[NO]],import20191[NO],import20191[Eceran]))</f>
        <v>125000</v>
      </c>
    </row>
    <row r="146" spans="1:20" ht="20.100000000000001" customHeight="1">
      <c r="A146" s="50">
        <f ca="1">IF(import20191[[#This Row],[JUMLAH]]&gt;0,COUNT(A$3:$A146),"")</f>
        <v>143</v>
      </c>
      <c r="B146" s="50" t="s">
        <v>3033</v>
      </c>
      <c r="C146" s="47" t="s">
        <v>3378</v>
      </c>
      <c r="D146" s="44" t="s">
        <v>3377</v>
      </c>
      <c r="E146" s="45">
        <v>360</v>
      </c>
      <c r="F146" s="46">
        <f>IF(import20191[[#This Row],[BARU]]="",import20191[[#This Row],[JUMLAH AWAL]],import20191[[#This Row],[BARU]])</f>
        <v>9</v>
      </c>
      <c r="G146" s="48" t="s">
        <v>3540</v>
      </c>
      <c r="H146" s="46">
        <v>125000</v>
      </c>
      <c r="I146" s="46">
        <v>9</v>
      </c>
      <c r="J146" s="46"/>
      <c r="K14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6" s="53">
        <f ca="1">IF(OR(M145=MAX(import20191[NO]),M145=""),"",LOOKUP(ROW(M146)-ROWS($M$1:$M$3),import20191[NO]))</f>
        <v>143</v>
      </c>
      <c r="N146" s="49" t="str">
        <f ca="1">IF(import20192[[#This Row],[NO]]="","",LOOKUP(import20192[[#This Row],[NO]],import20191[NO],import20191[-]))</f>
        <v>UTN</v>
      </c>
      <c r="O146" s="47" t="str">
        <f ca="1">IF(import20192[[#This Row],[NO]]="","",LOOKUP(import20192[[#This Row],[NO]],import20191[NO],import20191[SERI]))</f>
        <v>8853A</v>
      </c>
      <c r="P146" s="44" t="str">
        <f ca="1">IF(import20192[[#This Row],[NO]]="","",LOOKUP(import20192[[#This Row],[NO]],import20191[NO],import20191[NAMA BARANG]))</f>
        <v>Paper Pocket</v>
      </c>
      <c r="Q146" s="45">
        <f ca="1">IF(import20192[[#This Row],[NO]]="","",LOOKUP(import20192[[#This Row],[NO]],import20191[NO],import20191[ISI/ Jmlh/ Ctn]))</f>
        <v>360</v>
      </c>
      <c r="R146" s="46">
        <f ca="1">IF(import20192[[#This Row],[NO]]="","",LOOKUP(import20192[[#This Row],[NO]],import20191[NO],import20191[JUMLAH]))</f>
        <v>9</v>
      </c>
      <c r="S146" s="48" t="str">
        <f ca="1">IF(import20192[[#This Row],[NO]]="","",LOOKUP(import20192[[#This Row],[NO]],import20191[NO],import20191[Grosir]))</f>
        <v>125000 (10%)</v>
      </c>
      <c r="T146" s="46">
        <f ca="1">IF(import20192[[#This Row],[NO]]="","",LOOKUP(import20192[[#This Row],[NO]],import20191[NO],import20191[Eceran]))</f>
        <v>125000</v>
      </c>
    </row>
    <row r="147" spans="1:20" ht="20.100000000000001" customHeight="1">
      <c r="A147" s="50">
        <f ca="1">IF(import20191[[#This Row],[JUMLAH]]&gt;0,COUNT(A$3:$A147),"")</f>
        <v>144</v>
      </c>
      <c r="B147" s="50" t="s">
        <v>3033</v>
      </c>
      <c r="C147" s="47" t="s">
        <v>3379</v>
      </c>
      <c r="D147" s="44" t="s">
        <v>3377</v>
      </c>
      <c r="E147" s="45">
        <v>360</v>
      </c>
      <c r="F147" s="46">
        <f>IF(import20191[[#This Row],[BARU]]="",import20191[[#This Row],[JUMLAH AWAL]],import20191[[#This Row],[BARU]])</f>
        <v>1</v>
      </c>
      <c r="G147" s="48" t="s">
        <v>3540</v>
      </c>
      <c r="H147" s="46">
        <v>125000</v>
      </c>
      <c r="I147" s="46">
        <v>1</v>
      </c>
      <c r="J147" s="46"/>
      <c r="K14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7" s="53">
        <f ca="1">IF(OR(M146=MAX(import20191[NO]),M146=""),"",LOOKUP(ROW(M147)-ROWS($M$1:$M$3),import20191[NO]))</f>
        <v>144</v>
      </c>
      <c r="N147" s="49" t="str">
        <f ca="1">IF(import20192[[#This Row],[NO]]="","",LOOKUP(import20192[[#This Row],[NO]],import20191[NO],import20191[-]))</f>
        <v>UTN</v>
      </c>
      <c r="O147" s="47" t="str">
        <f ca="1">IF(import20192[[#This Row],[NO]]="","",LOOKUP(import20192[[#This Row],[NO]],import20191[NO],import20191[SERI]))</f>
        <v>8866A</v>
      </c>
      <c r="P147" s="44" t="str">
        <f ca="1">IF(import20192[[#This Row],[NO]]="","",LOOKUP(import20192[[#This Row],[NO]],import20191[NO],import20191[NAMA BARANG]))</f>
        <v>Paper Pocket</v>
      </c>
      <c r="Q147" s="45">
        <f ca="1">IF(import20192[[#This Row],[NO]]="","",LOOKUP(import20192[[#This Row],[NO]],import20191[NO],import20191[ISI/ Jmlh/ Ctn]))</f>
        <v>360</v>
      </c>
      <c r="R147" s="46">
        <f ca="1">IF(import20192[[#This Row],[NO]]="","",LOOKUP(import20192[[#This Row],[NO]],import20191[NO],import20191[JUMLAH]))</f>
        <v>1</v>
      </c>
      <c r="S147" s="48" t="str">
        <f ca="1">IF(import20192[[#This Row],[NO]]="","",LOOKUP(import20192[[#This Row],[NO]],import20191[NO],import20191[Grosir]))</f>
        <v>125000 (10%)</v>
      </c>
      <c r="T147" s="46">
        <f ca="1">IF(import20192[[#This Row],[NO]]="","",LOOKUP(import20192[[#This Row],[NO]],import20191[NO],import20191[Eceran]))</f>
        <v>125000</v>
      </c>
    </row>
    <row r="148" spans="1:20" ht="20.100000000000001" customHeight="1">
      <c r="A148" s="50">
        <f ca="1">IF(import20191[[#This Row],[JUMLAH]]&gt;0,COUNT(A$3:$A148),"")</f>
        <v>145</v>
      </c>
      <c r="B148" s="50" t="s">
        <v>3033</v>
      </c>
      <c r="C148" s="47" t="s">
        <v>3380</v>
      </c>
      <c r="D148" s="44" t="s">
        <v>3377</v>
      </c>
      <c r="E148" s="45">
        <v>360</v>
      </c>
      <c r="F148" s="46">
        <f>IF(import20191[[#This Row],[BARU]]="",import20191[[#This Row],[JUMLAH AWAL]],import20191[[#This Row],[BARU]])</f>
        <v>6</v>
      </c>
      <c r="G148" s="48" t="s">
        <v>3540</v>
      </c>
      <c r="H148" s="46">
        <v>125000</v>
      </c>
      <c r="I148" s="46">
        <v>6</v>
      </c>
      <c r="J148" s="46"/>
      <c r="K14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8" s="53">
        <f ca="1">IF(OR(M147=MAX(import20191[NO]),M147=""),"",LOOKUP(ROW(M148)-ROWS($M$1:$M$3),import20191[NO]))</f>
        <v>145</v>
      </c>
      <c r="N148" s="49" t="str">
        <f ca="1">IF(import20192[[#This Row],[NO]]="","",LOOKUP(import20192[[#This Row],[NO]],import20191[NO],import20191[-]))</f>
        <v>UTN</v>
      </c>
      <c r="O148" s="47" t="str">
        <f ca="1">IF(import20192[[#This Row],[NO]]="","",LOOKUP(import20192[[#This Row],[NO]],import20191[NO],import20191[SERI]))</f>
        <v>8913A</v>
      </c>
      <c r="P148" s="44" t="str">
        <f ca="1">IF(import20192[[#This Row],[NO]]="","",LOOKUP(import20192[[#This Row],[NO]],import20191[NO],import20191[NAMA BARANG]))</f>
        <v>Paper Pocket</v>
      </c>
      <c r="Q148" s="45">
        <f ca="1">IF(import20192[[#This Row],[NO]]="","",LOOKUP(import20192[[#This Row],[NO]],import20191[NO],import20191[ISI/ Jmlh/ Ctn]))</f>
        <v>360</v>
      </c>
      <c r="R148" s="46">
        <f ca="1">IF(import20192[[#This Row],[NO]]="","",LOOKUP(import20192[[#This Row],[NO]],import20191[NO],import20191[JUMLAH]))</f>
        <v>6</v>
      </c>
      <c r="S148" s="48" t="str">
        <f ca="1">IF(import20192[[#This Row],[NO]]="","",LOOKUP(import20192[[#This Row],[NO]],import20191[NO],import20191[Grosir]))</f>
        <v>125000 (10%)</v>
      </c>
      <c r="T148" s="46">
        <f ca="1">IF(import20192[[#This Row],[NO]]="","",LOOKUP(import20192[[#This Row],[NO]],import20191[NO],import20191[Eceran]))</f>
        <v>125000</v>
      </c>
    </row>
    <row r="149" spans="1:20" ht="20.100000000000001" customHeight="1">
      <c r="A149" s="50">
        <f ca="1">IF(import20191[[#This Row],[JUMLAH]]&gt;0,COUNT(A$3:$A149),"")</f>
        <v>146</v>
      </c>
      <c r="B149" s="50" t="s">
        <v>3033</v>
      </c>
      <c r="C149" s="47" t="s">
        <v>3381</v>
      </c>
      <c r="D149" s="44" t="s">
        <v>3377</v>
      </c>
      <c r="E149" s="45">
        <v>720</v>
      </c>
      <c r="F149" s="46">
        <f>IF(import20191[[#This Row],[BARU]]="",import20191[[#This Row],[JUMLAH AWAL]],import20191[[#This Row],[BARU]])</f>
        <v>1</v>
      </c>
      <c r="G149" s="48" t="s">
        <v>3556</v>
      </c>
      <c r="H149" s="46">
        <v>60000</v>
      </c>
      <c r="I149" s="46">
        <v>1</v>
      </c>
      <c r="J149" s="46"/>
      <c r="K14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9" s="53">
        <f ca="1">IF(OR(M148=MAX(import20191[NO]),M148=""),"",LOOKUP(ROW(M149)-ROWS($M$1:$M$3),import20191[NO]))</f>
        <v>146</v>
      </c>
      <c r="N149" s="49" t="str">
        <f ca="1">IF(import20192[[#This Row],[NO]]="","",LOOKUP(import20192[[#This Row],[NO]],import20191[NO],import20191[-]))</f>
        <v>UTN</v>
      </c>
      <c r="O149" s="47" t="str">
        <f ca="1">IF(import20192[[#This Row],[NO]]="","",LOOKUP(import20192[[#This Row],[NO]],import20191[NO],import20191[SERI]))</f>
        <v>8913C</v>
      </c>
      <c r="P149" s="44" t="str">
        <f ca="1">IF(import20192[[#This Row],[NO]]="","",LOOKUP(import20192[[#This Row],[NO]],import20191[NO],import20191[NAMA BARANG]))</f>
        <v>Paper Pocket</v>
      </c>
      <c r="Q149" s="45">
        <f ca="1">IF(import20192[[#This Row],[NO]]="","",LOOKUP(import20192[[#This Row],[NO]],import20191[NO],import20191[ISI/ Jmlh/ Ctn]))</f>
        <v>720</v>
      </c>
      <c r="R149" s="46">
        <f ca="1">IF(import20192[[#This Row],[NO]]="","",LOOKUP(import20192[[#This Row],[NO]],import20191[NO],import20191[JUMLAH]))</f>
        <v>1</v>
      </c>
      <c r="S149" s="48" t="str">
        <f ca="1">IF(import20192[[#This Row],[NO]]="","",LOOKUP(import20192[[#This Row],[NO]],import20191[NO],import20191[Grosir]))</f>
        <v>60000 (10%)</v>
      </c>
      <c r="T149" s="46">
        <f ca="1">IF(import20192[[#This Row],[NO]]="","",LOOKUP(import20192[[#This Row],[NO]],import20191[NO],import20191[Eceran]))</f>
        <v>60000</v>
      </c>
    </row>
    <row r="150" spans="1:20" ht="20.100000000000001" customHeight="1">
      <c r="A150" s="50">
        <f ca="1">IF(import20191[[#This Row],[JUMLAH]]&gt;0,COUNT(A$3:$A150),"")</f>
        <v>147</v>
      </c>
      <c r="B150" s="50" t="s">
        <v>3033</v>
      </c>
      <c r="C150" s="47" t="s">
        <v>3382</v>
      </c>
      <c r="D150" s="44" t="s">
        <v>3236</v>
      </c>
      <c r="E150" s="45">
        <v>300</v>
      </c>
      <c r="F150" s="46">
        <f>IF(import20191[[#This Row],[BARU]]="",import20191[[#This Row],[JUMLAH AWAL]],import20191[[#This Row],[BARU]])</f>
        <v>4</v>
      </c>
      <c r="G150" s="48">
        <v>40000</v>
      </c>
      <c r="H150" s="46">
        <v>42500</v>
      </c>
      <c r="I150" s="46">
        <v>4</v>
      </c>
      <c r="J150" s="46"/>
      <c r="K15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0" s="53">
        <f ca="1">IF(OR(M149=MAX(import20191[NO]),M149=""),"",LOOKUP(ROW(M150)-ROWS($M$1:$M$3),import20191[NO]))</f>
        <v>147</v>
      </c>
      <c r="N150" s="49" t="str">
        <f ca="1">IF(import20192[[#This Row],[NO]]="","",LOOKUP(import20192[[#This Row],[NO]],import20191[NO],import20191[-]))</f>
        <v>UTN</v>
      </c>
      <c r="O150" s="47" t="str">
        <f ca="1">IF(import20192[[#This Row],[NO]]="","",LOOKUP(import20192[[#This Row],[NO]],import20191[NO],import20191[SERI]))</f>
        <v>GB-40</v>
      </c>
      <c r="P150" s="44" t="str">
        <f ca="1">IF(import20192[[#This Row],[NO]]="","",LOOKUP(import20192[[#This Row],[NO]],import20191[NO],import20191[NAMA BARANG]))</f>
        <v>Ruler</v>
      </c>
      <c r="Q150" s="45">
        <f ca="1">IF(import20192[[#This Row],[NO]]="","",LOOKUP(import20192[[#This Row],[NO]],import20191[NO],import20191[ISI/ Jmlh/ Ctn]))</f>
        <v>300</v>
      </c>
      <c r="R150" s="46">
        <f ca="1">IF(import20192[[#This Row],[NO]]="","",LOOKUP(import20192[[#This Row],[NO]],import20191[NO],import20191[JUMLAH]))</f>
        <v>4</v>
      </c>
      <c r="S150" s="48">
        <f ca="1">IF(import20192[[#This Row],[NO]]="","",LOOKUP(import20192[[#This Row],[NO]],import20191[NO],import20191[Grosir]))</f>
        <v>40000</v>
      </c>
      <c r="T150" s="46">
        <f ca="1">IF(import20192[[#This Row],[NO]]="","",LOOKUP(import20192[[#This Row],[NO]],import20191[NO],import20191[Eceran]))</f>
        <v>42500</v>
      </c>
    </row>
    <row r="151" spans="1:20" ht="20.100000000000001" customHeight="1">
      <c r="A151" s="50">
        <f ca="1">IF(import20191[[#This Row],[JUMLAH]]&gt;0,COUNT(A$3:$A151),"")</f>
        <v>148</v>
      </c>
      <c r="B151" s="50" t="s">
        <v>3033</v>
      </c>
      <c r="C151" s="47" t="s">
        <v>3383</v>
      </c>
      <c r="D151" s="44" t="s">
        <v>3236</v>
      </c>
      <c r="E151" s="45">
        <v>300</v>
      </c>
      <c r="F151" s="46">
        <f>IF(import20191[[#This Row],[BARU]]="",import20191[[#This Row],[JUMLAH AWAL]],import20191[[#This Row],[BARU]])</f>
        <v>2</v>
      </c>
      <c r="G151" s="48">
        <v>45000</v>
      </c>
      <c r="H151" s="46">
        <v>47500</v>
      </c>
      <c r="I151" s="46">
        <v>2</v>
      </c>
      <c r="J151" s="46"/>
      <c r="K15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1" s="53">
        <f ca="1">IF(OR(M150=MAX(import20191[NO]),M150=""),"",LOOKUP(ROW(M151)-ROWS($M$1:$M$3),import20191[NO]))</f>
        <v>148</v>
      </c>
      <c r="N151" s="49" t="str">
        <f ca="1">IF(import20192[[#This Row],[NO]]="","",LOOKUP(import20192[[#This Row],[NO]],import20191[NO],import20191[-]))</f>
        <v>UTN</v>
      </c>
      <c r="O151" s="47" t="str">
        <f ca="1">IF(import20192[[#This Row],[NO]]="","",LOOKUP(import20192[[#This Row],[NO]],import20191[NO],import20191[SERI]))</f>
        <v>GB-50</v>
      </c>
      <c r="P151" s="44" t="str">
        <f ca="1">IF(import20192[[#This Row],[NO]]="","",LOOKUP(import20192[[#This Row],[NO]],import20191[NO],import20191[NAMA BARANG]))</f>
        <v>Ruler</v>
      </c>
      <c r="Q151" s="45">
        <f ca="1">IF(import20192[[#This Row],[NO]]="","",LOOKUP(import20192[[#This Row],[NO]],import20191[NO],import20191[ISI/ Jmlh/ Ctn]))</f>
        <v>300</v>
      </c>
      <c r="R151" s="46">
        <f ca="1">IF(import20192[[#This Row],[NO]]="","",LOOKUP(import20192[[#This Row],[NO]],import20191[NO],import20191[JUMLAH]))</f>
        <v>2</v>
      </c>
      <c r="S151" s="48">
        <f ca="1">IF(import20192[[#This Row],[NO]]="","",LOOKUP(import20192[[#This Row],[NO]],import20191[NO],import20191[Grosir]))</f>
        <v>45000</v>
      </c>
      <c r="T151" s="46">
        <f ca="1">IF(import20192[[#This Row],[NO]]="","",LOOKUP(import20192[[#This Row],[NO]],import20191[NO],import20191[Eceran]))</f>
        <v>47500</v>
      </c>
    </row>
    <row r="152" spans="1:20" ht="20.100000000000001" customHeight="1">
      <c r="A152" s="50">
        <f ca="1">IF(import20191[[#This Row],[JUMLAH]]&gt;0,COUNT(A$3:$A152),"")</f>
        <v>149</v>
      </c>
      <c r="B152" s="50" t="s">
        <v>3033</v>
      </c>
      <c r="C152" s="47" t="s">
        <v>3384</v>
      </c>
      <c r="D152" s="44" t="s">
        <v>3236</v>
      </c>
      <c r="E152" s="45">
        <v>300</v>
      </c>
      <c r="F152" s="46">
        <f>IF(import20191[[#This Row],[BARU]]="",import20191[[#This Row],[JUMLAH AWAL]],import20191[[#This Row],[BARU]])</f>
        <v>5</v>
      </c>
      <c r="G152" s="48">
        <v>50000</v>
      </c>
      <c r="H152" s="46">
        <v>52500</v>
      </c>
      <c r="I152" s="46">
        <v>5</v>
      </c>
      <c r="J152" s="46"/>
      <c r="K15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2" s="53">
        <f ca="1">IF(OR(M151=MAX(import20191[NO]),M151=""),"",LOOKUP(ROW(M152)-ROWS($M$1:$M$3),import20191[NO]))</f>
        <v>149</v>
      </c>
      <c r="N152" s="49" t="str">
        <f ca="1">IF(import20192[[#This Row],[NO]]="","",LOOKUP(import20192[[#This Row],[NO]],import20191[NO],import20191[-]))</f>
        <v>UTN</v>
      </c>
      <c r="O152" s="47" t="str">
        <f ca="1">IF(import20192[[#This Row],[NO]]="","",LOOKUP(import20192[[#This Row],[NO]],import20191[NO],import20191[SERI]))</f>
        <v>GB-60</v>
      </c>
      <c r="P152" s="44" t="str">
        <f ca="1">IF(import20192[[#This Row],[NO]]="","",LOOKUP(import20192[[#This Row],[NO]],import20191[NO],import20191[NAMA BARANG]))</f>
        <v>Ruler</v>
      </c>
      <c r="Q152" s="45">
        <f ca="1">IF(import20192[[#This Row],[NO]]="","",LOOKUP(import20192[[#This Row],[NO]],import20191[NO],import20191[ISI/ Jmlh/ Ctn]))</f>
        <v>300</v>
      </c>
      <c r="R152" s="46">
        <f ca="1">IF(import20192[[#This Row],[NO]]="","",LOOKUP(import20192[[#This Row],[NO]],import20191[NO],import20191[JUMLAH]))</f>
        <v>5</v>
      </c>
      <c r="S152" s="48">
        <f ca="1">IF(import20192[[#This Row],[NO]]="","",LOOKUP(import20192[[#This Row],[NO]],import20191[NO],import20191[Grosir]))</f>
        <v>50000</v>
      </c>
      <c r="T152" s="46">
        <f ca="1">IF(import20192[[#This Row],[NO]]="","",LOOKUP(import20192[[#This Row],[NO]],import20191[NO],import20191[Eceran]))</f>
        <v>52500</v>
      </c>
    </row>
    <row r="153" spans="1:20" ht="20.100000000000001" customHeight="1">
      <c r="A153" s="50">
        <f ca="1">IF(import20191[[#This Row],[JUMLAH]]&gt;0,COUNT(A$3:$A153),"")</f>
        <v>150</v>
      </c>
      <c r="B153" s="50" t="s">
        <v>3033</v>
      </c>
      <c r="C153" s="47" t="s">
        <v>3385</v>
      </c>
      <c r="D153" s="44" t="s">
        <v>3386</v>
      </c>
      <c r="E153" s="45">
        <v>300</v>
      </c>
      <c r="F153" s="46">
        <f>IF(import20191[[#This Row],[BARU]]="",import20191[[#This Row],[JUMLAH AWAL]],import20191[[#This Row],[BARU]])</f>
        <v>1</v>
      </c>
      <c r="G153" s="48" t="s">
        <v>3502</v>
      </c>
      <c r="H153" s="46">
        <v>250000</v>
      </c>
      <c r="I153" s="46">
        <v>1</v>
      </c>
      <c r="J153" s="46"/>
      <c r="K15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3" s="53">
        <f ca="1">IF(OR(M152=MAX(import20191[NO]),M152=""),"",LOOKUP(ROW(M153)-ROWS($M$1:$M$3),import20191[NO]))</f>
        <v>150</v>
      </c>
      <c r="N153" s="49" t="str">
        <f ca="1">IF(import20192[[#This Row],[NO]]="","",LOOKUP(import20192[[#This Row],[NO]],import20191[NO],import20191[-]))</f>
        <v>UTN</v>
      </c>
      <c r="O153" s="47" t="str">
        <f ca="1">IF(import20192[[#This Row],[NO]]="","",LOOKUP(import20192[[#This Row],[NO]],import20191[NO],import20191[SERI]))</f>
        <v>LW-60</v>
      </c>
      <c r="P153" s="44" t="str">
        <f ca="1">IF(import20192[[#This Row],[NO]]="","",LOOKUP(import20192[[#This Row],[NO]],import20191[NO],import20191[NAMA BARANG]))</f>
        <v>Magnifier</v>
      </c>
      <c r="Q153" s="45">
        <f ca="1">IF(import20192[[#This Row],[NO]]="","",LOOKUP(import20192[[#This Row],[NO]],import20191[NO],import20191[ISI/ Jmlh/ Ctn]))</f>
        <v>300</v>
      </c>
      <c r="R153" s="46">
        <f ca="1">IF(import20192[[#This Row],[NO]]="","",LOOKUP(import20192[[#This Row],[NO]],import20191[NO],import20191[JUMLAH]))</f>
        <v>1</v>
      </c>
      <c r="S153" s="48" t="str">
        <f ca="1">IF(import20192[[#This Row],[NO]]="","",LOOKUP(import20192[[#This Row],[NO]],import20191[NO],import20191[Grosir]))</f>
        <v>250000 (10%)</v>
      </c>
      <c r="T153" s="46">
        <f ca="1">IF(import20192[[#This Row],[NO]]="","",LOOKUP(import20192[[#This Row],[NO]],import20191[NO],import20191[Eceran]))</f>
        <v>250000</v>
      </c>
    </row>
    <row r="154" spans="1:20" ht="20.100000000000001" customHeight="1">
      <c r="A154" s="50">
        <f ca="1">IF(import20191[[#This Row],[JUMLAH]]&gt;0,COUNT(A$3:$A154),"")</f>
        <v>151</v>
      </c>
      <c r="B154" s="50" t="s">
        <v>3033</v>
      </c>
      <c r="C154" s="47" t="s">
        <v>3387</v>
      </c>
      <c r="D154" s="44" t="s">
        <v>3386</v>
      </c>
      <c r="E154" s="45">
        <v>240</v>
      </c>
      <c r="F154" s="46">
        <f>IF(import20191[[#This Row],[BARU]]="",import20191[[#This Row],[JUMLAH AWAL]],import20191[[#This Row],[BARU]])</f>
        <v>2</v>
      </c>
      <c r="G154" s="48" t="s">
        <v>3557</v>
      </c>
      <c r="H154" s="46">
        <v>275000</v>
      </c>
      <c r="I154" s="46">
        <v>2</v>
      </c>
      <c r="J154" s="46"/>
      <c r="K15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4" s="53">
        <f ca="1">IF(OR(M153=MAX(import20191[NO]),M153=""),"",LOOKUP(ROW(M154)-ROWS($M$1:$M$3),import20191[NO]))</f>
        <v>151</v>
      </c>
      <c r="N154" s="49" t="str">
        <f ca="1">IF(import20192[[#This Row],[NO]]="","",LOOKUP(import20192[[#This Row],[NO]],import20191[NO],import20191[-]))</f>
        <v>UTN</v>
      </c>
      <c r="O154" s="47" t="str">
        <f ca="1">IF(import20192[[#This Row],[NO]]="","",LOOKUP(import20192[[#This Row],[NO]],import20191[NO],import20191[SERI]))</f>
        <v>LW-70</v>
      </c>
      <c r="P154" s="44" t="str">
        <f ca="1">IF(import20192[[#This Row],[NO]]="","",LOOKUP(import20192[[#This Row],[NO]],import20191[NO],import20191[NAMA BARANG]))</f>
        <v>Magnifier</v>
      </c>
      <c r="Q154" s="45">
        <f ca="1">IF(import20192[[#This Row],[NO]]="","",LOOKUP(import20192[[#This Row],[NO]],import20191[NO],import20191[ISI/ Jmlh/ Ctn]))</f>
        <v>240</v>
      </c>
      <c r="R154" s="46">
        <f ca="1">IF(import20192[[#This Row],[NO]]="","",LOOKUP(import20192[[#This Row],[NO]],import20191[NO],import20191[JUMLAH]))</f>
        <v>2</v>
      </c>
      <c r="S154" s="48" t="str">
        <f ca="1">IF(import20192[[#This Row],[NO]]="","",LOOKUP(import20192[[#This Row],[NO]],import20191[NO],import20191[Grosir]))</f>
        <v>275000 (10%)</v>
      </c>
      <c r="T154" s="46">
        <f ca="1">IF(import20192[[#This Row],[NO]]="","",LOOKUP(import20192[[#This Row],[NO]],import20191[NO],import20191[Eceran]))</f>
        <v>275000</v>
      </c>
    </row>
    <row r="155" spans="1:20" ht="20.100000000000001" customHeight="1">
      <c r="A155" s="50">
        <f ca="1">IF(import20191[[#This Row],[JUMLAH]]&gt;0,COUNT(A$3:$A155),"")</f>
        <v>152</v>
      </c>
      <c r="B155" s="50" t="s">
        <v>3033</v>
      </c>
      <c r="C155" s="47" t="s">
        <v>3388</v>
      </c>
      <c r="D155" s="44" t="s">
        <v>3386</v>
      </c>
      <c r="E155" s="45">
        <v>180</v>
      </c>
      <c r="F155" s="46">
        <f>IF(import20191[[#This Row],[BARU]]="",import20191[[#This Row],[JUMLAH AWAL]],import20191[[#This Row],[BARU]])</f>
        <v>4</v>
      </c>
      <c r="G155" s="48" t="s">
        <v>3558</v>
      </c>
      <c r="H155" s="46">
        <v>325000</v>
      </c>
      <c r="I155" s="46">
        <v>4</v>
      </c>
      <c r="J155" s="46"/>
      <c r="K15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5" s="53">
        <f ca="1">IF(OR(M154=MAX(import20191[NO]),M154=""),"",LOOKUP(ROW(M155)-ROWS($M$1:$M$3),import20191[NO]))</f>
        <v>152</v>
      </c>
      <c r="N155" s="49" t="str">
        <f ca="1">IF(import20192[[#This Row],[NO]]="","",LOOKUP(import20192[[#This Row],[NO]],import20191[NO],import20191[-]))</f>
        <v>UTN</v>
      </c>
      <c r="O155" s="47" t="str">
        <f ca="1">IF(import20192[[#This Row],[NO]]="","",LOOKUP(import20192[[#This Row],[NO]],import20191[NO],import20191[SERI]))</f>
        <v>LW-80</v>
      </c>
      <c r="P155" s="44" t="str">
        <f ca="1">IF(import20192[[#This Row],[NO]]="","",LOOKUP(import20192[[#This Row],[NO]],import20191[NO],import20191[NAMA BARANG]))</f>
        <v>Magnifier</v>
      </c>
      <c r="Q155" s="45">
        <f ca="1">IF(import20192[[#This Row],[NO]]="","",LOOKUP(import20192[[#This Row],[NO]],import20191[NO],import20191[ISI/ Jmlh/ Ctn]))</f>
        <v>180</v>
      </c>
      <c r="R155" s="46">
        <f ca="1">IF(import20192[[#This Row],[NO]]="","",LOOKUP(import20192[[#This Row],[NO]],import20191[NO],import20191[JUMLAH]))</f>
        <v>4</v>
      </c>
      <c r="S155" s="48" t="str">
        <f ca="1">IF(import20192[[#This Row],[NO]]="","",LOOKUP(import20192[[#This Row],[NO]],import20191[NO],import20191[Grosir]))</f>
        <v>325000 (10%)</v>
      </c>
      <c r="T155" s="46">
        <f ca="1">IF(import20192[[#This Row],[NO]]="","",LOOKUP(import20192[[#This Row],[NO]],import20191[NO],import20191[Eceran]))</f>
        <v>325000</v>
      </c>
    </row>
    <row r="156" spans="1:20" ht="20.100000000000001" customHeight="1">
      <c r="A156" s="50">
        <f ca="1">IF(import20191[[#This Row],[JUMLAH]]&gt;0,COUNT(A$3:$A156),"")</f>
        <v>153</v>
      </c>
      <c r="B156" s="50" t="s">
        <v>3033</v>
      </c>
      <c r="C156" s="47" t="s">
        <v>3389</v>
      </c>
      <c r="D156" s="44" t="s">
        <v>3386</v>
      </c>
      <c r="E156" s="45">
        <v>180</v>
      </c>
      <c r="F156" s="46">
        <f>IF(import20191[[#This Row],[BARU]]="",import20191[[#This Row],[JUMLAH AWAL]],import20191[[#This Row],[BARU]])</f>
        <v>4</v>
      </c>
      <c r="G156" s="48" t="s">
        <v>3546</v>
      </c>
      <c r="H156" s="46">
        <v>350000</v>
      </c>
      <c r="I156" s="46">
        <v>4</v>
      </c>
      <c r="J156" s="46"/>
      <c r="K15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6" s="53">
        <f ca="1">IF(OR(M155=MAX(import20191[NO]),M155=""),"",LOOKUP(ROW(M156)-ROWS($M$1:$M$3),import20191[NO]))</f>
        <v>153</v>
      </c>
      <c r="N156" s="49" t="str">
        <f ca="1">IF(import20192[[#This Row],[NO]]="","",LOOKUP(import20192[[#This Row],[NO]],import20191[NO],import20191[-]))</f>
        <v>UTN</v>
      </c>
      <c r="O156" s="47" t="str">
        <f ca="1">IF(import20192[[#This Row],[NO]]="","",LOOKUP(import20192[[#This Row],[NO]],import20191[NO],import20191[SERI]))</f>
        <v>LW-90</v>
      </c>
      <c r="P156" s="44" t="str">
        <f ca="1">IF(import20192[[#This Row],[NO]]="","",LOOKUP(import20192[[#This Row],[NO]],import20191[NO],import20191[NAMA BARANG]))</f>
        <v>Magnifier</v>
      </c>
      <c r="Q156" s="45">
        <f ca="1">IF(import20192[[#This Row],[NO]]="","",LOOKUP(import20192[[#This Row],[NO]],import20191[NO],import20191[ISI/ Jmlh/ Ctn]))</f>
        <v>180</v>
      </c>
      <c r="R156" s="46">
        <f ca="1">IF(import20192[[#This Row],[NO]]="","",LOOKUP(import20192[[#This Row],[NO]],import20191[NO],import20191[JUMLAH]))</f>
        <v>4</v>
      </c>
      <c r="S156" s="48" t="str">
        <f ca="1">IF(import20192[[#This Row],[NO]]="","",LOOKUP(import20192[[#This Row],[NO]],import20191[NO],import20191[Grosir]))</f>
        <v>350000 (10%)</v>
      </c>
      <c r="T156" s="46">
        <f ca="1">IF(import20192[[#This Row],[NO]]="","",LOOKUP(import20192[[#This Row],[NO]],import20191[NO],import20191[Eceran]))</f>
        <v>350000</v>
      </c>
    </row>
    <row r="157" spans="1:20" ht="20.100000000000001" customHeight="1">
      <c r="A157" s="50">
        <f ca="1">IF(import20191[[#This Row],[JUMLAH]]&gt;0,COUNT(A$3:$A157),"")</f>
        <v>154</v>
      </c>
      <c r="B157" s="50" t="s">
        <v>3033</v>
      </c>
      <c r="C157" s="47" t="s">
        <v>3390</v>
      </c>
      <c r="D157" s="44" t="s">
        <v>3386</v>
      </c>
      <c r="E157" s="45">
        <v>600</v>
      </c>
      <c r="F157" s="46">
        <f>IF(import20191[[#This Row],[BARU]]="",import20191[[#This Row],[JUMLAH AWAL]],import20191[[#This Row],[BARU]])</f>
        <v>6</v>
      </c>
      <c r="G157" s="48">
        <v>60000</v>
      </c>
      <c r="H157" s="46">
        <v>65000</v>
      </c>
      <c r="I157" s="46">
        <v>6</v>
      </c>
      <c r="J157" s="46"/>
      <c r="K15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7" s="53">
        <f ca="1">IF(OR(M156=MAX(import20191[NO]),M156=""),"",LOOKUP(ROW(M157)-ROWS($M$1:$M$3),import20191[NO]))</f>
        <v>154</v>
      </c>
      <c r="N157" s="49" t="str">
        <f ca="1">IF(import20192[[#This Row],[NO]]="","",LOOKUP(import20192[[#This Row],[NO]],import20191[NO],import20191[-]))</f>
        <v>UTN</v>
      </c>
      <c r="O157" s="47" t="str">
        <f ca="1">IF(import20192[[#This Row],[NO]]="","",LOOKUP(import20192[[#This Row],[NO]],import20191[NO],import20191[SERI]))</f>
        <v>YT-1003</v>
      </c>
      <c r="P157" s="44" t="str">
        <f ca="1">IF(import20192[[#This Row],[NO]]="","",LOOKUP(import20192[[#This Row],[NO]],import20191[NO],import20191[NAMA BARANG]))</f>
        <v>Magnifier</v>
      </c>
      <c r="Q157" s="45">
        <f ca="1">IF(import20192[[#This Row],[NO]]="","",LOOKUP(import20192[[#This Row],[NO]],import20191[NO],import20191[ISI/ Jmlh/ Ctn]))</f>
        <v>600</v>
      </c>
      <c r="R157" s="46">
        <f ca="1">IF(import20192[[#This Row],[NO]]="","",LOOKUP(import20192[[#This Row],[NO]],import20191[NO],import20191[JUMLAH]))</f>
        <v>6</v>
      </c>
      <c r="S157" s="48">
        <f ca="1">IF(import20192[[#This Row],[NO]]="","",LOOKUP(import20192[[#This Row],[NO]],import20191[NO],import20191[Grosir]))</f>
        <v>60000</v>
      </c>
      <c r="T157" s="46">
        <f ca="1">IF(import20192[[#This Row],[NO]]="","",LOOKUP(import20192[[#This Row],[NO]],import20191[NO],import20191[Eceran]))</f>
        <v>65000</v>
      </c>
    </row>
    <row r="158" spans="1:20" ht="20.100000000000001" customHeight="1">
      <c r="A158" s="50">
        <f ca="1">IF(import20191[[#This Row],[JUMLAH]]&gt;0,COUNT(A$3:$A158),"")</f>
        <v>155</v>
      </c>
      <c r="B158" s="50" t="s">
        <v>3033</v>
      </c>
      <c r="C158" s="47" t="s">
        <v>3391</v>
      </c>
      <c r="D158" s="44" t="s">
        <v>3386</v>
      </c>
      <c r="E158" s="45">
        <v>400</v>
      </c>
      <c r="F158" s="46">
        <f>IF(import20191[[#This Row],[BARU]]="",import20191[[#This Row],[JUMLAH AWAL]],import20191[[#This Row],[BARU]])</f>
        <v>4</v>
      </c>
      <c r="G158" s="48">
        <v>70000</v>
      </c>
      <c r="H158" s="46">
        <v>75000</v>
      </c>
      <c r="I158" s="46">
        <v>4</v>
      </c>
      <c r="J158" s="46"/>
      <c r="K15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8" s="53">
        <f ca="1">IF(OR(M157=MAX(import20191[NO]),M157=""),"",LOOKUP(ROW(M158)-ROWS($M$1:$M$3),import20191[NO]))</f>
        <v>155</v>
      </c>
      <c r="N158" s="49" t="str">
        <f ca="1">IF(import20192[[#This Row],[NO]]="","",LOOKUP(import20192[[#This Row],[NO]],import20191[NO],import20191[-]))</f>
        <v>UTN</v>
      </c>
      <c r="O158" s="47" t="str">
        <f ca="1">IF(import20192[[#This Row],[NO]]="","",LOOKUP(import20192[[#This Row],[NO]],import20191[NO],import20191[SERI]))</f>
        <v>YT-1004</v>
      </c>
      <c r="P158" s="44" t="str">
        <f ca="1">IF(import20192[[#This Row],[NO]]="","",LOOKUP(import20192[[#This Row],[NO]],import20191[NO],import20191[NAMA BARANG]))</f>
        <v>Magnifier</v>
      </c>
      <c r="Q158" s="45">
        <f ca="1">IF(import20192[[#This Row],[NO]]="","",LOOKUP(import20192[[#This Row],[NO]],import20191[NO],import20191[ISI/ Jmlh/ Ctn]))</f>
        <v>400</v>
      </c>
      <c r="R158" s="46">
        <f ca="1">IF(import20192[[#This Row],[NO]]="","",LOOKUP(import20192[[#This Row],[NO]],import20191[NO],import20191[JUMLAH]))</f>
        <v>4</v>
      </c>
      <c r="S158" s="48">
        <f ca="1">IF(import20192[[#This Row],[NO]]="","",LOOKUP(import20192[[#This Row],[NO]],import20191[NO],import20191[Grosir]))</f>
        <v>70000</v>
      </c>
      <c r="T158" s="46">
        <f ca="1">IF(import20192[[#This Row],[NO]]="","",LOOKUP(import20192[[#This Row],[NO]],import20191[NO],import20191[Eceran]))</f>
        <v>75000</v>
      </c>
    </row>
    <row r="159" spans="1:20" ht="20.100000000000001" customHeight="1">
      <c r="A159" s="50">
        <f ca="1">IF(import20191[[#This Row],[JUMLAH]]&gt;0,COUNT(A$3:$A159),"")</f>
        <v>156</v>
      </c>
      <c r="B159" s="50" t="s">
        <v>3033</v>
      </c>
      <c r="C159" s="47" t="s">
        <v>3392</v>
      </c>
      <c r="D159" s="44" t="s">
        <v>3386</v>
      </c>
      <c r="E159" s="45">
        <v>300</v>
      </c>
      <c r="F159" s="46">
        <f>IF(import20191[[#This Row],[BARU]]="",import20191[[#This Row],[JUMLAH AWAL]],import20191[[#This Row],[BARU]])</f>
        <v>1</v>
      </c>
      <c r="G159" s="48">
        <v>80000</v>
      </c>
      <c r="H159" s="46">
        <v>85000</v>
      </c>
      <c r="I159" s="46">
        <v>1</v>
      </c>
      <c r="J159" s="46"/>
      <c r="K15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9" s="53">
        <f ca="1">IF(OR(M158=MAX(import20191[NO]),M158=""),"",LOOKUP(ROW(M159)-ROWS($M$1:$M$3),import20191[NO]))</f>
        <v>156</v>
      </c>
      <c r="N159" s="49" t="str">
        <f ca="1">IF(import20192[[#This Row],[NO]]="","",LOOKUP(import20192[[#This Row],[NO]],import20191[NO],import20191[-]))</f>
        <v>UTN</v>
      </c>
      <c r="O159" s="47" t="str">
        <f ca="1">IF(import20192[[#This Row],[NO]]="","",LOOKUP(import20192[[#This Row],[NO]],import20191[NO],import20191[SERI]))</f>
        <v>YT-1007</v>
      </c>
      <c r="P159" s="44" t="str">
        <f ca="1">IF(import20192[[#This Row],[NO]]="","",LOOKUP(import20192[[#This Row],[NO]],import20191[NO],import20191[NAMA BARANG]))</f>
        <v>Magnifier</v>
      </c>
      <c r="Q159" s="45">
        <f ca="1">IF(import20192[[#This Row],[NO]]="","",LOOKUP(import20192[[#This Row],[NO]],import20191[NO],import20191[ISI/ Jmlh/ Ctn]))</f>
        <v>300</v>
      </c>
      <c r="R159" s="46">
        <f ca="1">IF(import20192[[#This Row],[NO]]="","",LOOKUP(import20192[[#This Row],[NO]],import20191[NO],import20191[JUMLAH]))</f>
        <v>1</v>
      </c>
      <c r="S159" s="48">
        <f ca="1">IF(import20192[[#This Row],[NO]]="","",LOOKUP(import20192[[#This Row],[NO]],import20191[NO],import20191[Grosir]))</f>
        <v>80000</v>
      </c>
      <c r="T159" s="46">
        <f ca="1">IF(import20192[[#This Row],[NO]]="","",LOOKUP(import20192[[#This Row],[NO]],import20191[NO],import20191[Eceran]))</f>
        <v>85000</v>
      </c>
    </row>
    <row r="160" spans="1:20" ht="20.100000000000001" customHeight="1">
      <c r="A160" s="50">
        <f ca="1">IF(import20191[[#This Row],[JUMLAH]]&gt;0,COUNT(A$3:$A160),"")</f>
        <v>157</v>
      </c>
      <c r="B160" s="50" t="s">
        <v>3033</v>
      </c>
      <c r="C160" s="47" t="s">
        <v>3393</v>
      </c>
      <c r="D160" s="44" t="s">
        <v>3386</v>
      </c>
      <c r="E160" s="45">
        <v>200</v>
      </c>
      <c r="F160" s="46">
        <f>IF(import20191[[#This Row],[BARU]]="",import20191[[#This Row],[JUMLAH AWAL]],import20191[[#This Row],[BARU]])</f>
        <v>2</v>
      </c>
      <c r="G160" s="48">
        <v>100000</v>
      </c>
      <c r="H160" s="46">
        <v>105000</v>
      </c>
      <c r="I160" s="46">
        <v>2</v>
      </c>
      <c r="J160" s="46"/>
      <c r="K16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0" s="53">
        <f ca="1">IF(OR(M159=MAX(import20191[NO]),M159=""),"",LOOKUP(ROW(M160)-ROWS($M$1:$M$3),import20191[NO]))</f>
        <v>157</v>
      </c>
      <c r="N160" s="49" t="str">
        <f ca="1">IF(import20192[[#This Row],[NO]]="","",LOOKUP(import20192[[#This Row],[NO]],import20191[NO],import20191[-]))</f>
        <v>UTN</v>
      </c>
      <c r="O160" s="47" t="str">
        <f ca="1">IF(import20192[[#This Row],[NO]]="","",LOOKUP(import20192[[#This Row],[NO]],import20191[NO],import20191[SERI]))</f>
        <v>YT-1009</v>
      </c>
      <c r="P160" s="44" t="str">
        <f ca="1">IF(import20192[[#This Row],[NO]]="","",LOOKUP(import20192[[#This Row],[NO]],import20191[NO],import20191[NAMA BARANG]))</f>
        <v>Magnifier</v>
      </c>
      <c r="Q160" s="45">
        <f ca="1">IF(import20192[[#This Row],[NO]]="","",LOOKUP(import20192[[#This Row],[NO]],import20191[NO],import20191[ISI/ Jmlh/ Ctn]))</f>
        <v>200</v>
      </c>
      <c r="R160" s="46">
        <f ca="1">IF(import20192[[#This Row],[NO]]="","",LOOKUP(import20192[[#This Row],[NO]],import20191[NO],import20191[JUMLAH]))</f>
        <v>2</v>
      </c>
      <c r="S160" s="48">
        <f ca="1">IF(import20192[[#This Row],[NO]]="","",LOOKUP(import20192[[#This Row],[NO]],import20191[NO],import20191[Grosir]))</f>
        <v>100000</v>
      </c>
      <c r="T160" s="46">
        <f ca="1">IF(import20192[[#This Row],[NO]]="","",LOOKUP(import20192[[#This Row],[NO]],import20191[NO],import20191[Eceran]))</f>
        <v>105000</v>
      </c>
    </row>
    <row r="161" spans="1:20" ht="20.100000000000001" customHeight="1">
      <c r="A161" s="50">
        <f ca="1">IF(import20191[[#This Row],[JUMLAH]]&gt;0,COUNT(A$3:$A161),"")</f>
        <v>158</v>
      </c>
      <c r="B161" s="50" t="s">
        <v>3033</v>
      </c>
      <c r="C161" s="47" t="s">
        <v>3394</v>
      </c>
      <c r="D161" s="44" t="s">
        <v>3038</v>
      </c>
      <c r="E161" s="45">
        <v>600</v>
      </c>
      <c r="F161" s="46">
        <f>IF(import20191[[#This Row],[BARU]]="",import20191[[#This Row],[JUMLAH AWAL]],import20191[[#This Row],[BARU]])</f>
        <v>3</v>
      </c>
      <c r="G161" s="48" t="s">
        <v>3507</v>
      </c>
      <c r="H161" s="46">
        <v>17500</v>
      </c>
      <c r="I161" s="46">
        <v>3</v>
      </c>
      <c r="J161" s="46"/>
      <c r="K16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1" s="53">
        <f ca="1">IF(OR(M160=MAX(import20191[NO]),M160=""),"",LOOKUP(ROW(M161)-ROWS($M$1:$M$3),import20191[NO]))</f>
        <v>158</v>
      </c>
      <c r="N161" s="49" t="str">
        <f ca="1">IF(import20192[[#This Row],[NO]]="","",LOOKUP(import20192[[#This Row],[NO]],import20191[NO],import20191[-]))</f>
        <v>UTN</v>
      </c>
      <c r="O161" s="47" t="str">
        <f ca="1">IF(import20192[[#This Row],[NO]]="","",LOOKUP(import20192[[#This Row],[NO]],import20191[NO],import20191[SERI]))</f>
        <v>YS-01</v>
      </c>
      <c r="P161" s="44" t="str">
        <f ca="1">IF(import20192[[#This Row],[NO]]="","",LOOKUP(import20192[[#This Row],[NO]],import20191[NO],import20191[NAMA BARANG]))</f>
        <v>Brush</v>
      </c>
      <c r="Q161" s="45">
        <f ca="1">IF(import20192[[#This Row],[NO]]="","",LOOKUP(import20192[[#This Row],[NO]],import20191[NO],import20191[ISI/ Jmlh/ Ctn]))</f>
        <v>600</v>
      </c>
      <c r="R161" s="46">
        <f ca="1">IF(import20192[[#This Row],[NO]]="","",LOOKUP(import20192[[#This Row],[NO]],import20191[NO],import20191[JUMLAH]))</f>
        <v>3</v>
      </c>
      <c r="S161" s="48" t="str">
        <f ca="1">IF(import20192[[#This Row],[NO]]="","",LOOKUP(import20192[[#This Row],[NO]],import20191[NO],import20191[Grosir]))</f>
        <v>17500 (10%)</v>
      </c>
      <c r="T161" s="46">
        <f ca="1">IF(import20192[[#This Row],[NO]]="","",LOOKUP(import20192[[#This Row],[NO]],import20191[NO],import20191[Eceran]))</f>
        <v>17500</v>
      </c>
    </row>
    <row r="162" spans="1:20" ht="20.100000000000001" customHeight="1">
      <c r="A162" s="50">
        <f ca="1">IF(import20191[[#This Row],[JUMLAH]]&gt;0,COUNT(A$3:$A162),"")</f>
        <v>159</v>
      </c>
      <c r="B162" s="50" t="s">
        <v>3033</v>
      </c>
      <c r="C162" s="47" t="s">
        <v>3395</v>
      </c>
      <c r="D162" s="44" t="s">
        <v>3038</v>
      </c>
      <c r="E162" s="45">
        <v>600</v>
      </c>
      <c r="F162" s="46">
        <f>IF(import20191[[#This Row],[BARU]]="",import20191[[#This Row],[JUMLAH AWAL]],import20191[[#This Row],[BARU]])</f>
        <v>3</v>
      </c>
      <c r="G162" s="48" t="s">
        <v>3552</v>
      </c>
      <c r="H162" s="46">
        <v>20000</v>
      </c>
      <c r="I162" s="46">
        <v>3</v>
      </c>
      <c r="J162" s="46"/>
      <c r="K16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2" s="53">
        <f ca="1">IF(OR(M161=MAX(import20191[NO]),M161=""),"",LOOKUP(ROW(M162)-ROWS($M$1:$M$3),import20191[NO]))</f>
        <v>159</v>
      </c>
      <c r="N162" s="49" t="str">
        <f ca="1">IF(import20192[[#This Row],[NO]]="","",LOOKUP(import20192[[#This Row],[NO]],import20191[NO],import20191[-]))</f>
        <v>UTN</v>
      </c>
      <c r="O162" s="47" t="str">
        <f ca="1">IF(import20192[[#This Row],[NO]]="","",LOOKUP(import20192[[#This Row],[NO]],import20191[NO],import20191[SERI]))</f>
        <v>YS-02</v>
      </c>
      <c r="P162" s="44" t="str">
        <f ca="1">IF(import20192[[#This Row],[NO]]="","",LOOKUP(import20192[[#This Row],[NO]],import20191[NO],import20191[NAMA BARANG]))</f>
        <v>Brush</v>
      </c>
      <c r="Q162" s="45">
        <f ca="1">IF(import20192[[#This Row],[NO]]="","",LOOKUP(import20192[[#This Row],[NO]],import20191[NO],import20191[ISI/ Jmlh/ Ctn]))</f>
        <v>600</v>
      </c>
      <c r="R162" s="46">
        <f ca="1">IF(import20192[[#This Row],[NO]]="","",LOOKUP(import20192[[#This Row],[NO]],import20191[NO],import20191[JUMLAH]))</f>
        <v>3</v>
      </c>
      <c r="S162" s="48" t="str">
        <f ca="1">IF(import20192[[#This Row],[NO]]="","",LOOKUP(import20192[[#This Row],[NO]],import20191[NO],import20191[Grosir]))</f>
        <v>20000 (10%)</v>
      </c>
      <c r="T162" s="46">
        <f ca="1">IF(import20192[[#This Row],[NO]]="","",LOOKUP(import20192[[#This Row],[NO]],import20191[NO],import20191[Eceran]))</f>
        <v>20000</v>
      </c>
    </row>
    <row r="163" spans="1:20" ht="20.100000000000001" customHeight="1">
      <c r="A163" s="50">
        <f ca="1">IF(import20191[[#This Row],[JUMLAH]]&gt;0,COUNT(A$3:$A163),"")</f>
        <v>160</v>
      </c>
      <c r="B163" s="50" t="s">
        <v>3033</v>
      </c>
      <c r="C163" s="47" t="s">
        <v>3396</v>
      </c>
      <c r="D163" s="44" t="s">
        <v>3038</v>
      </c>
      <c r="E163" s="45">
        <v>480</v>
      </c>
      <c r="F163" s="46">
        <f>IF(import20191[[#This Row],[BARU]]="",import20191[[#This Row],[JUMLAH AWAL]],import20191[[#This Row],[BARU]])</f>
        <v>12</v>
      </c>
      <c r="G163" s="48" t="s">
        <v>3507</v>
      </c>
      <c r="H163" s="46">
        <v>17500</v>
      </c>
      <c r="I163" s="46">
        <v>12</v>
      </c>
      <c r="J163" s="46"/>
      <c r="K16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3" s="53">
        <f ca="1">IF(OR(M162=MAX(import20191[NO]),M162=""),"",LOOKUP(ROW(M163)-ROWS($M$1:$M$3),import20191[NO]))</f>
        <v>160</v>
      </c>
      <c r="N163" s="49" t="str">
        <f ca="1">IF(import20192[[#This Row],[NO]]="","",LOOKUP(import20192[[#This Row],[NO]],import20191[NO],import20191[-]))</f>
        <v>UTN</v>
      </c>
      <c r="O163" s="47" t="str">
        <f ca="1">IF(import20192[[#This Row],[NO]]="","",LOOKUP(import20192[[#This Row],[NO]],import20191[NO],import20191[SERI]))</f>
        <v>661-8</v>
      </c>
      <c r="P163" s="44" t="str">
        <f ca="1">IF(import20192[[#This Row],[NO]]="","",LOOKUP(import20192[[#This Row],[NO]],import20191[NO],import20191[NAMA BARANG]))</f>
        <v>Brush</v>
      </c>
      <c r="Q163" s="45">
        <f ca="1">IF(import20192[[#This Row],[NO]]="","",LOOKUP(import20192[[#This Row],[NO]],import20191[NO],import20191[ISI/ Jmlh/ Ctn]))</f>
        <v>480</v>
      </c>
      <c r="R163" s="46">
        <f ca="1">IF(import20192[[#This Row],[NO]]="","",LOOKUP(import20192[[#This Row],[NO]],import20191[NO],import20191[JUMLAH]))</f>
        <v>12</v>
      </c>
      <c r="S163" s="48" t="str">
        <f ca="1">IF(import20192[[#This Row],[NO]]="","",LOOKUP(import20192[[#This Row],[NO]],import20191[NO],import20191[Grosir]))</f>
        <v>17500 (10%)</v>
      </c>
      <c r="T163" s="46">
        <f ca="1">IF(import20192[[#This Row],[NO]]="","",LOOKUP(import20192[[#This Row],[NO]],import20191[NO],import20191[Eceran]))</f>
        <v>17500</v>
      </c>
    </row>
    <row r="164" spans="1:20" ht="20.100000000000001" customHeight="1">
      <c r="A164" s="50">
        <f ca="1">IF(import20191[[#This Row],[JUMLAH]]&gt;0,COUNT(A$3:$A164),"")</f>
        <v>161</v>
      </c>
      <c r="B164" s="50" t="s">
        <v>3033</v>
      </c>
      <c r="C164" s="47" t="s">
        <v>3397</v>
      </c>
      <c r="D164" s="44" t="s">
        <v>3038</v>
      </c>
      <c r="E164" s="45">
        <v>600</v>
      </c>
      <c r="F164" s="46">
        <f>IF(import20191[[#This Row],[BARU]]="",import20191[[#This Row],[JUMLAH AWAL]],import20191[[#This Row],[BARU]])</f>
        <v>1</v>
      </c>
      <c r="G164" s="48" t="s">
        <v>3555</v>
      </c>
      <c r="H164" s="46">
        <v>14000</v>
      </c>
      <c r="I164" s="46">
        <v>1</v>
      </c>
      <c r="J164" s="46"/>
      <c r="K16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4" s="53">
        <f ca="1">IF(OR(M163=MAX(import20191[NO]),M163=""),"",LOOKUP(ROW(M164)-ROWS($M$1:$M$3),import20191[NO]))</f>
        <v>161</v>
      </c>
      <c r="N164" s="49" t="str">
        <f ca="1">IF(import20192[[#This Row],[NO]]="","",LOOKUP(import20192[[#This Row],[NO]],import20191[NO],import20191[-]))</f>
        <v>UTN</v>
      </c>
      <c r="O164" s="47" t="str">
        <f ca="1">IF(import20192[[#This Row],[NO]]="","",LOOKUP(import20192[[#This Row],[NO]],import20191[NO],import20191[SERI]))</f>
        <v>251-163A</v>
      </c>
      <c r="P164" s="44" t="str">
        <f ca="1">IF(import20192[[#This Row],[NO]]="","",LOOKUP(import20192[[#This Row],[NO]],import20191[NO],import20191[NAMA BARANG]))</f>
        <v>Brush</v>
      </c>
      <c r="Q164" s="45">
        <f ca="1">IF(import20192[[#This Row],[NO]]="","",LOOKUP(import20192[[#This Row],[NO]],import20191[NO],import20191[ISI/ Jmlh/ Ctn]))</f>
        <v>600</v>
      </c>
      <c r="R164" s="46">
        <f ca="1">IF(import20192[[#This Row],[NO]]="","",LOOKUP(import20192[[#This Row],[NO]],import20191[NO],import20191[JUMLAH]))</f>
        <v>1</v>
      </c>
      <c r="S164" s="48" t="str">
        <f ca="1">IF(import20192[[#This Row],[NO]]="","",LOOKUP(import20192[[#This Row],[NO]],import20191[NO],import20191[Grosir]))</f>
        <v>14000 (10%)</v>
      </c>
      <c r="T164" s="46">
        <f ca="1">IF(import20192[[#This Row],[NO]]="","",LOOKUP(import20192[[#This Row],[NO]],import20191[NO],import20191[Eceran]))</f>
        <v>14000</v>
      </c>
    </row>
    <row r="165" spans="1:20" ht="20.100000000000001" customHeight="1">
      <c r="A165" s="50">
        <f ca="1">IF(import20191[[#This Row],[JUMLAH]]&gt;0,COUNT(A$3:$A165),"")</f>
        <v>162</v>
      </c>
      <c r="B165" s="50" t="s">
        <v>3033</v>
      </c>
      <c r="C165" s="47" t="s">
        <v>3398</v>
      </c>
      <c r="D165" s="44" t="s">
        <v>3038</v>
      </c>
      <c r="E165" s="45">
        <v>240</v>
      </c>
      <c r="F165" s="46">
        <f>IF(import20191[[#This Row],[BARU]]="",import20191[[#This Row],[JUMLAH AWAL]],import20191[[#This Row],[BARU]])</f>
        <v>1</v>
      </c>
      <c r="G165" s="48" t="s">
        <v>3552</v>
      </c>
      <c r="H165" s="46">
        <v>20000</v>
      </c>
      <c r="I165" s="46">
        <v>1</v>
      </c>
      <c r="J165" s="46"/>
      <c r="K16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5" s="53">
        <f ca="1">IF(OR(M164=MAX(import20191[NO]),M164=""),"",LOOKUP(ROW(M165)-ROWS($M$1:$M$3),import20191[NO]))</f>
        <v>162</v>
      </c>
      <c r="N165" s="49" t="str">
        <f ca="1">IF(import20192[[#This Row],[NO]]="","",LOOKUP(import20192[[#This Row],[NO]],import20191[NO],import20191[-]))</f>
        <v>UTN</v>
      </c>
      <c r="O165" s="47" t="str">
        <f ca="1">IF(import20192[[#This Row],[NO]]="","",LOOKUP(import20192[[#This Row],[NO]],import20191[NO],import20191[SERI]))</f>
        <v>N-005</v>
      </c>
      <c r="P165" s="44" t="str">
        <f ca="1">IF(import20192[[#This Row],[NO]]="","",LOOKUP(import20192[[#This Row],[NO]],import20191[NO],import20191[NAMA BARANG]))</f>
        <v>Brush</v>
      </c>
      <c r="Q165" s="45">
        <f ca="1">IF(import20192[[#This Row],[NO]]="","",LOOKUP(import20192[[#This Row],[NO]],import20191[NO],import20191[ISI/ Jmlh/ Ctn]))</f>
        <v>240</v>
      </c>
      <c r="R165" s="46">
        <f ca="1">IF(import20192[[#This Row],[NO]]="","",LOOKUP(import20192[[#This Row],[NO]],import20191[NO],import20191[JUMLAH]))</f>
        <v>1</v>
      </c>
      <c r="S165" s="48" t="str">
        <f ca="1">IF(import20192[[#This Row],[NO]]="","",LOOKUP(import20192[[#This Row],[NO]],import20191[NO],import20191[Grosir]))</f>
        <v>20000 (10%)</v>
      </c>
      <c r="T165" s="46">
        <f ca="1">IF(import20192[[#This Row],[NO]]="","",LOOKUP(import20192[[#This Row],[NO]],import20191[NO],import20191[Eceran]))</f>
        <v>20000</v>
      </c>
    </row>
    <row r="166" spans="1:20" ht="20.100000000000001" customHeight="1">
      <c r="A166" s="50">
        <f ca="1">IF(import20191[[#This Row],[JUMLAH]]&gt;0,COUNT(A$3:$A166),"")</f>
        <v>163</v>
      </c>
      <c r="B166" s="50" t="s">
        <v>3033</v>
      </c>
      <c r="C166" s="47" t="s">
        <v>3399</v>
      </c>
      <c r="D166" s="44" t="s">
        <v>3038</v>
      </c>
      <c r="E166" s="45">
        <v>240</v>
      </c>
      <c r="F166" s="46">
        <f>IF(import20191[[#This Row],[BARU]]="",import20191[[#This Row],[JUMLAH AWAL]],import20191[[#This Row],[BARU]])</f>
        <v>2</v>
      </c>
      <c r="G166" s="48" t="s">
        <v>3552</v>
      </c>
      <c r="H166" s="46">
        <v>20000</v>
      </c>
      <c r="I166" s="46">
        <v>2</v>
      </c>
      <c r="J166" s="46"/>
      <c r="K16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6" s="53">
        <f ca="1">IF(OR(M165=MAX(import20191[NO]),M165=""),"",LOOKUP(ROW(M166)-ROWS($M$1:$M$3),import20191[NO]))</f>
        <v>163</v>
      </c>
      <c r="N166" s="49" t="str">
        <f ca="1">IF(import20192[[#This Row],[NO]]="","",LOOKUP(import20192[[#This Row],[NO]],import20191[NO],import20191[-]))</f>
        <v>UTN</v>
      </c>
      <c r="O166" s="47" t="str">
        <f ca="1">IF(import20192[[#This Row],[NO]]="","",LOOKUP(import20192[[#This Row],[NO]],import20191[NO],import20191[SERI]))</f>
        <v>N-006</v>
      </c>
      <c r="P166" s="44" t="str">
        <f ca="1">IF(import20192[[#This Row],[NO]]="","",LOOKUP(import20192[[#This Row],[NO]],import20191[NO],import20191[NAMA BARANG]))</f>
        <v>Brush</v>
      </c>
      <c r="Q166" s="45">
        <f ca="1">IF(import20192[[#This Row],[NO]]="","",LOOKUP(import20192[[#This Row],[NO]],import20191[NO],import20191[ISI/ Jmlh/ Ctn]))</f>
        <v>240</v>
      </c>
      <c r="R166" s="46">
        <f ca="1">IF(import20192[[#This Row],[NO]]="","",LOOKUP(import20192[[#This Row],[NO]],import20191[NO],import20191[JUMLAH]))</f>
        <v>2</v>
      </c>
      <c r="S166" s="48" t="str">
        <f ca="1">IF(import20192[[#This Row],[NO]]="","",LOOKUP(import20192[[#This Row],[NO]],import20191[NO],import20191[Grosir]))</f>
        <v>20000 (10%)</v>
      </c>
      <c r="T166" s="46">
        <f ca="1">IF(import20192[[#This Row],[NO]]="","",LOOKUP(import20192[[#This Row],[NO]],import20191[NO],import20191[Eceran]))</f>
        <v>20000</v>
      </c>
    </row>
    <row r="167" spans="1:20" ht="20.100000000000001" customHeight="1">
      <c r="A167" s="50">
        <f ca="1">IF(import20191[[#This Row],[JUMLAH]]&gt;0,COUNT(A$3:$A167),"")</f>
        <v>164</v>
      </c>
      <c r="B167" s="50" t="s">
        <v>3033</v>
      </c>
      <c r="C167" s="47" t="s">
        <v>3400</v>
      </c>
      <c r="D167" s="44" t="s">
        <v>3038</v>
      </c>
      <c r="E167" s="45">
        <v>480</v>
      </c>
      <c r="F167" s="46">
        <f>IF(import20191[[#This Row],[BARU]]="",import20191[[#This Row],[JUMLAH AWAL]],import20191[[#This Row],[BARU]])</f>
        <v>1</v>
      </c>
      <c r="G167" s="48" t="s">
        <v>3555</v>
      </c>
      <c r="H167" s="46">
        <v>14000</v>
      </c>
      <c r="I167" s="46">
        <v>1</v>
      </c>
      <c r="J167" s="46"/>
      <c r="K16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7" s="53">
        <f ca="1">IF(OR(M166=MAX(import20191[NO]),M166=""),"",LOOKUP(ROW(M167)-ROWS($M$1:$M$3),import20191[NO]))</f>
        <v>164</v>
      </c>
      <c r="N167" s="49" t="str">
        <f ca="1">IF(import20192[[#This Row],[NO]]="","",LOOKUP(import20192[[#This Row],[NO]],import20191[NO],import20191[-]))</f>
        <v>UTN</v>
      </c>
      <c r="O167" s="47" t="str">
        <f ca="1">IF(import20192[[#This Row],[NO]]="","",LOOKUP(import20192[[#This Row],[NO]],import20191[NO],import20191[SERI]))</f>
        <v>251-6</v>
      </c>
      <c r="P167" s="44" t="str">
        <f ca="1">IF(import20192[[#This Row],[NO]]="","",LOOKUP(import20192[[#This Row],[NO]],import20191[NO],import20191[NAMA BARANG]))</f>
        <v>Brush</v>
      </c>
      <c r="Q167" s="45">
        <f ca="1">IF(import20192[[#This Row],[NO]]="","",LOOKUP(import20192[[#This Row],[NO]],import20191[NO],import20191[ISI/ Jmlh/ Ctn]))</f>
        <v>480</v>
      </c>
      <c r="R167" s="46">
        <f ca="1">IF(import20192[[#This Row],[NO]]="","",LOOKUP(import20192[[#This Row],[NO]],import20191[NO],import20191[JUMLAH]))</f>
        <v>1</v>
      </c>
      <c r="S167" s="48" t="str">
        <f ca="1">IF(import20192[[#This Row],[NO]]="","",LOOKUP(import20192[[#This Row],[NO]],import20191[NO],import20191[Grosir]))</f>
        <v>14000 (10%)</v>
      </c>
      <c r="T167" s="46">
        <f ca="1">IF(import20192[[#This Row],[NO]]="","",LOOKUP(import20192[[#This Row],[NO]],import20191[NO],import20191[Eceran]))</f>
        <v>14000</v>
      </c>
    </row>
    <row r="168" spans="1:20" ht="20.100000000000001" customHeight="1">
      <c r="A168" s="50">
        <f ca="1">IF(import20191[[#This Row],[JUMLAH]]&gt;0,COUNT(A$3:$A168),"")</f>
        <v>165</v>
      </c>
      <c r="B168" s="50" t="s">
        <v>3033</v>
      </c>
      <c r="C168" s="47" t="s">
        <v>3401</v>
      </c>
      <c r="D168" s="44" t="s">
        <v>3038</v>
      </c>
      <c r="E168" s="45">
        <v>480</v>
      </c>
      <c r="F168" s="46">
        <f>IF(import20191[[#This Row],[BARU]]="",import20191[[#This Row],[JUMLAH AWAL]],import20191[[#This Row],[BARU]])</f>
        <v>2</v>
      </c>
      <c r="G168" s="48" t="s">
        <v>3559</v>
      </c>
      <c r="H168" s="46">
        <v>10500</v>
      </c>
      <c r="I168" s="46">
        <v>2</v>
      </c>
      <c r="J168" s="46"/>
      <c r="K16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8" s="53">
        <f ca="1">IF(OR(M167=MAX(import20191[NO]),M167=""),"",LOOKUP(ROW(M168)-ROWS($M$1:$M$3),import20191[NO]))</f>
        <v>165</v>
      </c>
      <c r="N168" s="49" t="str">
        <f ca="1">IF(import20192[[#This Row],[NO]]="","",LOOKUP(import20192[[#This Row],[NO]],import20191[NO],import20191[-]))</f>
        <v>UTN</v>
      </c>
      <c r="O168" s="47" t="str">
        <f ca="1">IF(import20192[[#This Row],[NO]]="","",LOOKUP(import20192[[#This Row],[NO]],import20191[NO],import20191[SERI]))</f>
        <v>YM-006</v>
      </c>
      <c r="P168" s="44" t="str">
        <f ca="1">IF(import20192[[#This Row],[NO]]="","",LOOKUP(import20192[[#This Row],[NO]],import20191[NO],import20191[NAMA BARANG]))</f>
        <v>Brush</v>
      </c>
      <c r="Q168" s="45">
        <f ca="1">IF(import20192[[#This Row],[NO]]="","",LOOKUP(import20192[[#This Row],[NO]],import20191[NO],import20191[ISI/ Jmlh/ Ctn]))</f>
        <v>480</v>
      </c>
      <c r="R168" s="46">
        <f ca="1">IF(import20192[[#This Row],[NO]]="","",LOOKUP(import20192[[#This Row],[NO]],import20191[NO],import20191[JUMLAH]))</f>
        <v>2</v>
      </c>
      <c r="S168" s="48" t="str">
        <f ca="1">IF(import20192[[#This Row],[NO]]="","",LOOKUP(import20192[[#This Row],[NO]],import20191[NO],import20191[Grosir]))</f>
        <v>10500 (10%)</v>
      </c>
      <c r="T168" s="46">
        <f ca="1">IF(import20192[[#This Row],[NO]]="","",LOOKUP(import20192[[#This Row],[NO]],import20191[NO],import20191[Eceran]))</f>
        <v>10500</v>
      </c>
    </row>
    <row r="169" spans="1:20" ht="20.100000000000001" customHeight="1">
      <c r="A169" s="50">
        <f ca="1">IF(import20191[[#This Row],[JUMLAH]]&gt;0,COUNT(A$3:$A169),"")</f>
        <v>166</v>
      </c>
      <c r="B169" s="50" t="s">
        <v>3033</v>
      </c>
      <c r="C169" s="47" t="s">
        <v>3402</v>
      </c>
      <c r="D169" s="44" t="s">
        <v>3403</v>
      </c>
      <c r="E169" s="45">
        <v>1000</v>
      </c>
      <c r="F169" s="46">
        <f>IF(import20191[[#This Row],[BARU]]="",import20191[[#This Row],[JUMLAH AWAL]],import20191[[#This Row],[BARU]])</f>
        <v>1</v>
      </c>
      <c r="G169" s="48" t="s">
        <v>3513</v>
      </c>
      <c r="H169" s="46">
        <v>30000</v>
      </c>
      <c r="I169" s="46">
        <v>1</v>
      </c>
      <c r="J169" s="46"/>
      <c r="K16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9" s="53">
        <f ca="1">IF(OR(M168=MAX(import20191[NO]),M168=""),"",LOOKUP(ROW(M169)-ROWS($M$1:$M$3),import20191[NO]))</f>
        <v>166</v>
      </c>
      <c r="N169" s="49" t="str">
        <f ca="1">IF(import20192[[#This Row],[NO]]="","",LOOKUP(import20192[[#This Row],[NO]],import20191[NO],import20191[-]))</f>
        <v>UTN</v>
      </c>
      <c r="O169" s="47" t="str">
        <f ca="1">IF(import20192[[#This Row],[NO]]="","",LOOKUP(import20192[[#This Row],[NO]],import20191[NO],import20191[SERI]))</f>
        <v>H-01</v>
      </c>
      <c r="P169" s="44" t="str">
        <f ca="1">IF(import20192[[#This Row],[NO]]="","",LOOKUP(import20192[[#This Row],[NO]],import20191[NO],import20191[NAMA BARANG]))</f>
        <v>Palette</v>
      </c>
      <c r="Q169" s="45">
        <f ca="1">IF(import20192[[#This Row],[NO]]="","",LOOKUP(import20192[[#This Row],[NO]],import20191[NO],import20191[ISI/ Jmlh/ Ctn]))</f>
        <v>1000</v>
      </c>
      <c r="R169" s="46">
        <f ca="1">IF(import20192[[#This Row],[NO]]="","",LOOKUP(import20192[[#This Row],[NO]],import20191[NO],import20191[JUMLAH]))</f>
        <v>1</v>
      </c>
      <c r="S169" s="48" t="str">
        <f ca="1">IF(import20192[[#This Row],[NO]]="","",LOOKUP(import20192[[#This Row],[NO]],import20191[NO],import20191[Grosir]))</f>
        <v>30000 (10%)</v>
      </c>
      <c r="T169" s="46">
        <f ca="1">IF(import20192[[#This Row],[NO]]="","",LOOKUP(import20192[[#This Row],[NO]],import20191[NO],import20191[Eceran]))</f>
        <v>30000</v>
      </c>
    </row>
    <row r="170" spans="1:20" ht="20.100000000000001" customHeight="1">
      <c r="A170" s="50">
        <f ca="1">IF(import20191[[#This Row],[JUMLAH]]&gt;0,COUNT(A$3:$A170),"")</f>
        <v>167</v>
      </c>
      <c r="B170" s="50" t="s">
        <v>3033</v>
      </c>
      <c r="C170" s="47" t="s">
        <v>3404</v>
      </c>
      <c r="D170" s="44" t="s">
        <v>3403</v>
      </c>
      <c r="E170" s="45">
        <v>1000</v>
      </c>
      <c r="F170" s="46">
        <f>IF(import20191[[#This Row],[BARU]]="",import20191[[#This Row],[JUMLAH AWAL]],import20191[[#This Row],[BARU]])</f>
        <v>1</v>
      </c>
      <c r="G170" s="48" t="s">
        <v>3513</v>
      </c>
      <c r="H170" s="46">
        <v>30000</v>
      </c>
      <c r="I170" s="46">
        <v>1</v>
      </c>
      <c r="J170" s="46"/>
      <c r="K17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0" s="53">
        <f ca="1">IF(OR(M169=MAX(import20191[NO]),M169=""),"",LOOKUP(ROW(M170)-ROWS($M$1:$M$3),import20191[NO]))</f>
        <v>167</v>
      </c>
      <c r="N170" s="49" t="str">
        <f ca="1">IF(import20192[[#This Row],[NO]]="","",LOOKUP(import20192[[#This Row],[NO]],import20191[NO],import20191[-]))</f>
        <v>UTN</v>
      </c>
      <c r="O170" s="47" t="str">
        <f ca="1">IF(import20192[[#This Row],[NO]]="","",LOOKUP(import20192[[#This Row],[NO]],import20191[NO],import20191[SERI]))</f>
        <v>H-01B</v>
      </c>
      <c r="P170" s="44" t="str">
        <f ca="1">IF(import20192[[#This Row],[NO]]="","",LOOKUP(import20192[[#This Row],[NO]],import20191[NO],import20191[NAMA BARANG]))</f>
        <v>Palette</v>
      </c>
      <c r="Q170" s="45">
        <f ca="1">IF(import20192[[#This Row],[NO]]="","",LOOKUP(import20192[[#This Row],[NO]],import20191[NO],import20191[ISI/ Jmlh/ Ctn]))</f>
        <v>1000</v>
      </c>
      <c r="R170" s="46">
        <f ca="1">IF(import20192[[#This Row],[NO]]="","",LOOKUP(import20192[[#This Row],[NO]],import20191[NO],import20191[JUMLAH]))</f>
        <v>1</v>
      </c>
      <c r="S170" s="48" t="str">
        <f ca="1">IF(import20192[[#This Row],[NO]]="","",LOOKUP(import20192[[#This Row],[NO]],import20191[NO],import20191[Grosir]))</f>
        <v>30000 (10%)</v>
      </c>
      <c r="T170" s="46">
        <f ca="1">IF(import20192[[#This Row],[NO]]="","",LOOKUP(import20192[[#This Row],[NO]],import20191[NO],import20191[Eceran]))</f>
        <v>30000</v>
      </c>
    </row>
    <row r="171" spans="1:20" ht="20.100000000000001" customHeight="1">
      <c r="A171" s="50">
        <f ca="1">IF(import20191[[#This Row],[JUMLAH]]&gt;0,COUNT(A$3:$A171),"")</f>
        <v>168</v>
      </c>
      <c r="B171" s="50" t="s">
        <v>3033</v>
      </c>
      <c r="C171" s="47" t="s">
        <v>3405</v>
      </c>
      <c r="D171" s="44" t="s">
        <v>3038</v>
      </c>
      <c r="E171" s="45">
        <v>2400</v>
      </c>
      <c r="F171" s="46">
        <f>IF(import20191[[#This Row],[BARU]]="",import20191[[#This Row],[JUMLAH AWAL]],import20191[[#This Row],[BARU]])</f>
        <v>1</v>
      </c>
      <c r="G171" s="48">
        <v>25000</v>
      </c>
      <c r="H171" s="46">
        <v>27500</v>
      </c>
      <c r="I171" s="46">
        <v>1</v>
      </c>
      <c r="J171" s="46"/>
      <c r="K17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1" s="53">
        <f ca="1">IF(OR(M170=MAX(import20191[NO]),M170=""),"",LOOKUP(ROW(M171)-ROWS($M$1:$M$3),import20191[NO]))</f>
        <v>168</v>
      </c>
      <c r="N171" s="49" t="str">
        <f ca="1">IF(import20192[[#This Row],[NO]]="","",LOOKUP(import20192[[#This Row],[NO]],import20191[NO],import20191[-]))</f>
        <v>UTN</v>
      </c>
      <c r="O171" s="47" t="str">
        <f ca="1">IF(import20192[[#This Row],[NO]]="","",LOOKUP(import20192[[#This Row],[NO]],import20191[NO],import20191[SERI]))</f>
        <v>Y-1</v>
      </c>
      <c r="P171" s="44" t="str">
        <f ca="1">IF(import20192[[#This Row],[NO]]="","",LOOKUP(import20192[[#This Row],[NO]],import20191[NO],import20191[NAMA BARANG]))</f>
        <v>Brush</v>
      </c>
      <c r="Q171" s="45">
        <f ca="1">IF(import20192[[#This Row],[NO]]="","",LOOKUP(import20192[[#This Row],[NO]],import20191[NO],import20191[ISI/ Jmlh/ Ctn]))</f>
        <v>2400</v>
      </c>
      <c r="R171" s="46">
        <f ca="1">IF(import20192[[#This Row],[NO]]="","",LOOKUP(import20192[[#This Row],[NO]],import20191[NO],import20191[JUMLAH]))</f>
        <v>1</v>
      </c>
      <c r="S171" s="48">
        <f ca="1">IF(import20192[[#This Row],[NO]]="","",LOOKUP(import20192[[#This Row],[NO]],import20191[NO],import20191[Grosir]))</f>
        <v>25000</v>
      </c>
      <c r="T171" s="46">
        <f ca="1">IF(import20192[[#This Row],[NO]]="","",LOOKUP(import20192[[#This Row],[NO]],import20191[NO],import20191[Eceran]))</f>
        <v>27500</v>
      </c>
    </row>
    <row r="172" spans="1:20" ht="20.100000000000001" customHeight="1">
      <c r="A172" s="50">
        <f ca="1">IF(import20191[[#This Row],[JUMLAH]]&gt;0,COUNT(A$3:$A172),"")</f>
        <v>169</v>
      </c>
      <c r="B172" s="50" t="s">
        <v>3033</v>
      </c>
      <c r="C172" s="47" t="s">
        <v>3406</v>
      </c>
      <c r="D172" s="44" t="s">
        <v>3038</v>
      </c>
      <c r="E172" s="45">
        <v>2400</v>
      </c>
      <c r="F172" s="46">
        <f>IF(import20191[[#This Row],[BARU]]="",import20191[[#This Row],[JUMLAH AWAL]],import20191[[#This Row],[BARU]])</f>
        <v>1</v>
      </c>
      <c r="G172" s="48">
        <v>27500</v>
      </c>
      <c r="H172" s="46">
        <v>30000</v>
      </c>
      <c r="I172" s="46">
        <v>1</v>
      </c>
      <c r="J172" s="46"/>
      <c r="K17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2" s="53">
        <f ca="1">IF(OR(M171=MAX(import20191[NO]),M171=""),"",LOOKUP(ROW(M172)-ROWS($M$1:$M$3),import20191[NO]))</f>
        <v>169</v>
      </c>
      <c r="N172" s="49" t="str">
        <f ca="1">IF(import20192[[#This Row],[NO]]="","",LOOKUP(import20192[[#This Row],[NO]],import20191[NO],import20191[-]))</f>
        <v>UTN</v>
      </c>
      <c r="O172" s="47" t="str">
        <f ca="1">IF(import20192[[#This Row],[NO]]="","",LOOKUP(import20192[[#This Row],[NO]],import20191[NO],import20191[SERI]))</f>
        <v>Y-2</v>
      </c>
      <c r="P172" s="44" t="str">
        <f ca="1">IF(import20192[[#This Row],[NO]]="","",LOOKUP(import20192[[#This Row],[NO]],import20191[NO],import20191[NAMA BARANG]))</f>
        <v>Brush</v>
      </c>
      <c r="Q172" s="45">
        <f ca="1">IF(import20192[[#This Row],[NO]]="","",LOOKUP(import20192[[#This Row],[NO]],import20191[NO],import20191[ISI/ Jmlh/ Ctn]))</f>
        <v>2400</v>
      </c>
      <c r="R172" s="46">
        <f ca="1">IF(import20192[[#This Row],[NO]]="","",LOOKUP(import20192[[#This Row],[NO]],import20191[NO],import20191[JUMLAH]))</f>
        <v>1</v>
      </c>
      <c r="S172" s="48">
        <f ca="1">IF(import20192[[#This Row],[NO]]="","",LOOKUP(import20192[[#This Row],[NO]],import20191[NO],import20191[Grosir]))</f>
        <v>27500</v>
      </c>
      <c r="T172" s="46">
        <f ca="1">IF(import20192[[#This Row],[NO]]="","",LOOKUP(import20192[[#This Row],[NO]],import20191[NO],import20191[Eceran]))</f>
        <v>30000</v>
      </c>
    </row>
    <row r="173" spans="1:20" ht="20.100000000000001" customHeight="1">
      <c r="A173" s="50">
        <f ca="1">IF(import20191[[#This Row],[JUMLAH]]&gt;0,COUNT(A$3:$A173),"")</f>
        <v>170</v>
      </c>
      <c r="B173" s="50" t="s">
        <v>3033</v>
      </c>
      <c r="C173" s="47" t="s">
        <v>3407</v>
      </c>
      <c r="D173" s="44" t="s">
        <v>3038</v>
      </c>
      <c r="E173" s="45">
        <v>2400</v>
      </c>
      <c r="F173" s="46">
        <f>IF(import20191[[#This Row],[BARU]]="",import20191[[#This Row],[JUMLAH AWAL]],import20191[[#This Row],[BARU]])</f>
        <v>1</v>
      </c>
      <c r="G173" s="48">
        <v>30000</v>
      </c>
      <c r="H173" s="46">
        <v>32500</v>
      </c>
      <c r="I173" s="46">
        <v>1</v>
      </c>
      <c r="J173" s="46"/>
      <c r="K17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3" s="53">
        <f ca="1">IF(OR(M172=MAX(import20191[NO]),M172=""),"",LOOKUP(ROW(M173)-ROWS($M$1:$M$3),import20191[NO]))</f>
        <v>170</v>
      </c>
      <c r="N173" s="49" t="str">
        <f ca="1">IF(import20192[[#This Row],[NO]]="","",LOOKUP(import20192[[#This Row],[NO]],import20191[NO],import20191[-]))</f>
        <v>UTN</v>
      </c>
      <c r="O173" s="47" t="str">
        <f ca="1">IF(import20192[[#This Row],[NO]]="","",LOOKUP(import20192[[#This Row],[NO]],import20191[NO],import20191[SERI]))</f>
        <v>Y-3</v>
      </c>
      <c r="P173" s="44" t="str">
        <f ca="1">IF(import20192[[#This Row],[NO]]="","",LOOKUP(import20192[[#This Row],[NO]],import20191[NO],import20191[NAMA BARANG]))</f>
        <v>Brush</v>
      </c>
      <c r="Q173" s="45">
        <f ca="1">IF(import20192[[#This Row],[NO]]="","",LOOKUP(import20192[[#This Row],[NO]],import20191[NO],import20191[ISI/ Jmlh/ Ctn]))</f>
        <v>2400</v>
      </c>
      <c r="R173" s="46">
        <f ca="1">IF(import20192[[#This Row],[NO]]="","",LOOKUP(import20192[[#This Row],[NO]],import20191[NO],import20191[JUMLAH]))</f>
        <v>1</v>
      </c>
      <c r="S173" s="48">
        <f ca="1">IF(import20192[[#This Row],[NO]]="","",LOOKUP(import20192[[#This Row],[NO]],import20191[NO],import20191[Grosir]))</f>
        <v>30000</v>
      </c>
      <c r="T173" s="46">
        <f ca="1">IF(import20192[[#This Row],[NO]]="","",LOOKUP(import20192[[#This Row],[NO]],import20191[NO],import20191[Eceran]))</f>
        <v>32500</v>
      </c>
    </row>
    <row r="174" spans="1:20" ht="20.100000000000001" customHeight="1">
      <c r="A174" s="50">
        <f ca="1">IF(import20191[[#This Row],[JUMLAH]]&gt;0,COUNT(A$3:$A174),"")</f>
        <v>171</v>
      </c>
      <c r="B174" s="50" t="s">
        <v>3033</v>
      </c>
      <c r="C174" s="47" t="s">
        <v>3408</v>
      </c>
      <c r="D174" s="44" t="s">
        <v>3038</v>
      </c>
      <c r="E174" s="45">
        <v>2400</v>
      </c>
      <c r="F174" s="46">
        <f>IF(import20191[[#This Row],[BARU]]="",import20191[[#This Row],[JUMLAH AWAL]],import20191[[#This Row],[BARU]])</f>
        <v>2</v>
      </c>
      <c r="G174" s="48">
        <v>35000</v>
      </c>
      <c r="H174" s="46">
        <v>32500</v>
      </c>
      <c r="I174" s="46">
        <v>2</v>
      </c>
      <c r="J174" s="46"/>
      <c r="K17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4" s="53">
        <f ca="1">IF(OR(M173=MAX(import20191[NO]),M173=""),"",LOOKUP(ROW(M174)-ROWS($M$1:$M$3),import20191[NO]))</f>
        <v>171</v>
      </c>
      <c r="N174" s="49" t="str">
        <f ca="1">IF(import20192[[#This Row],[NO]]="","",LOOKUP(import20192[[#This Row],[NO]],import20191[NO],import20191[-]))</f>
        <v>UTN</v>
      </c>
      <c r="O174" s="47" t="str">
        <f ca="1">IF(import20192[[#This Row],[NO]]="","",LOOKUP(import20192[[#This Row],[NO]],import20191[NO],import20191[SERI]))</f>
        <v>Y-4</v>
      </c>
      <c r="P174" s="44" t="str">
        <f ca="1">IF(import20192[[#This Row],[NO]]="","",LOOKUP(import20192[[#This Row],[NO]],import20191[NO],import20191[NAMA BARANG]))</f>
        <v>Brush</v>
      </c>
      <c r="Q174" s="45">
        <f ca="1">IF(import20192[[#This Row],[NO]]="","",LOOKUP(import20192[[#This Row],[NO]],import20191[NO],import20191[ISI/ Jmlh/ Ctn]))</f>
        <v>2400</v>
      </c>
      <c r="R174" s="46">
        <f ca="1">IF(import20192[[#This Row],[NO]]="","",LOOKUP(import20192[[#This Row],[NO]],import20191[NO],import20191[JUMLAH]))</f>
        <v>2</v>
      </c>
      <c r="S174" s="48">
        <f ca="1">IF(import20192[[#This Row],[NO]]="","",LOOKUP(import20192[[#This Row],[NO]],import20191[NO],import20191[Grosir]))</f>
        <v>35000</v>
      </c>
      <c r="T174" s="46">
        <f ca="1">IF(import20192[[#This Row],[NO]]="","",LOOKUP(import20192[[#This Row],[NO]],import20191[NO],import20191[Eceran]))</f>
        <v>32500</v>
      </c>
    </row>
    <row r="175" spans="1:20" ht="20.100000000000001" customHeight="1">
      <c r="A175" s="50">
        <f ca="1">IF(import20191[[#This Row],[JUMLAH]]&gt;0,COUNT(A$3:$A175),"")</f>
        <v>172</v>
      </c>
      <c r="B175" s="50" t="s">
        <v>3033</v>
      </c>
      <c r="C175" s="47" t="s">
        <v>3409</v>
      </c>
      <c r="D175" s="44" t="s">
        <v>3038</v>
      </c>
      <c r="E175" s="45">
        <v>2400</v>
      </c>
      <c r="F175" s="46">
        <f>IF(import20191[[#This Row],[BARU]]="",import20191[[#This Row],[JUMLAH AWAL]],import20191[[#This Row],[BARU]])</f>
        <v>1</v>
      </c>
      <c r="G175" s="48">
        <v>37500</v>
      </c>
      <c r="H175" s="46">
        <v>40000</v>
      </c>
      <c r="I175" s="46">
        <v>1</v>
      </c>
      <c r="J175" s="46"/>
      <c r="K17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5" s="53">
        <f ca="1">IF(OR(M174=MAX(import20191[NO]),M174=""),"",LOOKUP(ROW(M175)-ROWS($M$1:$M$3),import20191[NO]))</f>
        <v>172</v>
      </c>
      <c r="N175" s="49" t="str">
        <f ca="1">IF(import20192[[#This Row],[NO]]="","",LOOKUP(import20192[[#This Row],[NO]],import20191[NO],import20191[-]))</f>
        <v>UTN</v>
      </c>
      <c r="O175" s="47" t="str">
        <f ca="1">IF(import20192[[#This Row],[NO]]="","",LOOKUP(import20192[[#This Row],[NO]],import20191[NO],import20191[SERI]))</f>
        <v>Y-5</v>
      </c>
      <c r="P175" s="44" t="str">
        <f ca="1">IF(import20192[[#This Row],[NO]]="","",LOOKUP(import20192[[#This Row],[NO]],import20191[NO],import20191[NAMA BARANG]))</f>
        <v>Brush</v>
      </c>
      <c r="Q175" s="45">
        <f ca="1">IF(import20192[[#This Row],[NO]]="","",LOOKUP(import20192[[#This Row],[NO]],import20191[NO],import20191[ISI/ Jmlh/ Ctn]))</f>
        <v>2400</v>
      </c>
      <c r="R175" s="46">
        <f ca="1">IF(import20192[[#This Row],[NO]]="","",LOOKUP(import20192[[#This Row],[NO]],import20191[NO],import20191[JUMLAH]))</f>
        <v>1</v>
      </c>
      <c r="S175" s="48">
        <f ca="1">IF(import20192[[#This Row],[NO]]="","",LOOKUP(import20192[[#This Row],[NO]],import20191[NO],import20191[Grosir]))</f>
        <v>37500</v>
      </c>
      <c r="T175" s="46">
        <f ca="1">IF(import20192[[#This Row],[NO]]="","",LOOKUP(import20192[[#This Row],[NO]],import20191[NO],import20191[Eceran]))</f>
        <v>40000</v>
      </c>
    </row>
    <row r="176" spans="1:20" ht="20.100000000000001" customHeight="1">
      <c r="A176" s="50">
        <f ca="1">IF(import20191[[#This Row],[JUMLAH]]&gt;0,COUNT(A$3:$A176),"")</f>
        <v>173</v>
      </c>
      <c r="B176" s="50" t="s">
        <v>3033</v>
      </c>
      <c r="C176" s="47" t="s">
        <v>3410</v>
      </c>
      <c r="D176" s="44" t="s">
        <v>3038</v>
      </c>
      <c r="E176" s="45">
        <v>1920</v>
      </c>
      <c r="F176" s="46">
        <f>IF(import20191[[#This Row],[BARU]]="",import20191[[#This Row],[JUMLAH AWAL]],import20191[[#This Row],[BARU]])</f>
        <v>1</v>
      </c>
      <c r="G176" s="48">
        <v>32500</v>
      </c>
      <c r="H176" s="46">
        <v>35000</v>
      </c>
      <c r="I176" s="46">
        <v>1</v>
      </c>
      <c r="J176" s="46"/>
      <c r="K17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6" s="53">
        <f ca="1">IF(OR(M175=MAX(import20191[NO]),M175=""),"",LOOKUP(ROW(M176)-ROWS($M$1:$M$3),import20191[NO]))</f>
        <v>173</v>
      </c>
      <c r="N176" s="49" t="str">
        <f ca="1">IF(import20192[[#This Row],[NO]]="","",LOOKUP(import20192[[#This Row],[NO]],import20191[NO],import20191[-]))</f>
        <v>UTN</v>
      </c>
      <c r="O176" s="47" t="str">
        <f ca="1">IF(import20192[[#This Row],[NO]]="","",LOOKUP(import20192[[#This Row],[NO]],import20191[NO],import20191[SERI]))</f>
        <v>B-4</v>
      </c>
      <c r="P176" s="44" t="str">
        <f ca="1">IF(import20192[[#This Row],[NO]]="","",LOOKUP(import20192[[#This Row],[NO]],import20191[NO],import20191[NAMA BARANG]))</f>
        <v>Brush</v>
      </c>
      <c r="Q176" s="45">
        <f ca="1">IF(import20192[[#This Row],[NO]]="","",LOOKUP(import20192[[#This Row],[NO]],import20191[NO],import20191[ISI/ Jmlh/ Ctn]))</f>
        <v>1920</v>
      </c>
      <c r="R176" s="46">
        <f ca="1">IF(import20192[[#This Row],[NO]]="","",LOOKUP(import20192[[#This Row],[NO]],import20191[NO],import20191[JUMLAH]))</f>
        <v>1</v>
      </c>
      <c r="S176" s="48">
        <f ca="1">IF(import20192[[#This Row],[NO]]="","",LOOKUP(import20192[[#This Row],[NO]],import20191[NO],import20191[Grosir]))</f>
        <v>32500</v>
      </c>
      <c r="T176" s="46">
        <f ca="1">IF(import20192[[#This Row],[NO]]="","",LOOKUP(import20192[[#This Row],[NO]],import20191[NO],import20191[Eceran]))</f>
        <v>35000</v>
      </c>
    </row>
    <row r="177" spans="1:20" ht="20.100000000000001" customHeight="1">
      <c r="A177" s="50">
        <f ca="1">IF(import20191[[#This Row],[JUMLAH]]&gt;0,COUNT(A$3:$A177),"")</f>
        <v>174</v>
      </c>
      <c r="B177" s="50" t="s">
        <v>3033</v>
      </c>
      <c r="C177" s="47" t="s">
        <v>3411</v>
      </c>
      <c r="D177" s="44" t="s">
        <v>3038</v>
      </c>
      <c r="E177" s="45">
        <v>1920</v>
      </c>
      <c r="F177" s="46">
        <f>IF(import20191[[#This Row],[BARU]]="",import20191[[#This Row],[JUMLAH AWAL]],import20191[[#This Row],[BARU]])</f>
        <v>1</v>
      </c>
      <c r="G177" s="48">
        <v>40000</v>
      </c>
      <c r="H177" s="46">
        <v>42500</v>
      </c>
      <c r="I177" s="46">
        <v>1</v>
      </c>
      <c r="J177" s="46"/>
      <c r="K17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7" s="53">
        <f ca="1">IF(OR(M176=MAX(import20191[NO]),M176=""),"",LOOKUP(ROW(M177)-ROWS($M$1:$M$3),import20191[NO]))</f>
        <v>174</v>
      </c>
      <c r="N177" s="49" t="str">
        <f ca="1">IF(import20192[[#This Row],[NO]]="","",LOOKUP(import20192[[#This Row],[NO]],import20191[NO],import20191[-]))</f>
        <v>UTN</v>
      </c>
      <c r="O177" s="47" t="str">
        <f ca="1">IF(import20192[[#This Row],[NO]]="","",LOOKUP(import20192[[#This Row],[NO]],import20191[NO],import20191[SERI]))</f>
        <v>B-6</v>
      </c>
      <c r="P177" s="44" t="str">
        <f ca="1">IF(import20192[[#This Row],[NO]]="","",LOOKUP(import20192[[#This Row],[NO]],import20191[NO],import20191[NAMA BARANG]))</f>
        <v>Brush</v>
      </c>
      <c r="Q177" s="45">
        <f ca="1">IF(import20192[[#This Row],[NO]]="","",LOOKUP(import20192[[#This Row],[NO]],import20191[NO],import20191[ISI/ Jmlh/ Ctn]))</f>
        <v>1920</v>
      </c>
      <c r="R177" s="46">
        <f ca="1">IF(import20192[[#This Row],[NO]]="","",LOOKUP(import20192[[#This Row],[NO]],import20191[NO],import20191[JUMLAH]))</f>
        <v>1</v>
      </c>
      <c r="S177" s="48">
        <f ca="1">IF(import20192[[#This Row],[NO]]="","",LOOKUP(import20192[[#This Row],[NO]],import20191[NO],import20191[Grosir]))</f>
        <v>40000</v>
      </c>
      <c r="T177" s="46">
        <f ca="1">IF(import20192[[#This Row],[NO]]="","",LOOKUP(import20192[[#This Row],[NO]],import20191[NO],import20191[Eceran]))</f>
        <v>42500</v>
      </c>
    </row>
    <row r="178" spans="1:20" ht="20.100000000000001" customHeight="1">
      <c r="A178" s="50">
        <f ca="1">IF(import20191[[#This Row],[JUMLAH]]&gt;0,COUNT(A$3:$A178),"")</f>
        <v>175</v>
      </c>
      <c r="B178" s="50" t="s">
        <v>3033</v>
      </c>
      <c r="C178" s="47" t="s">
        <v>3412</v>
      </c>
      <c r="D178" s="44" t="s">
        <v>3236</v>
      </c>
      <c r="E178" s="45">
        <v>960</v>
      </c>
      <c r="F178" s="46">
        <f>IF(import20191[[#This Row],[BARU]]="",import20191[[#This Row],[JUMLAH AWAL]],import20191[[#This Row],[BARU]])</f>
        <v>47</v>
      </c>
      <c r="G178" s="48" t="s">
        <v>3553</v>
      </c>
      <c r="H178" s="46">
        <v>25000</v>
      </c>
      <c r="I178" s="46">
        <v>47</v>
      </c>
      <c r="J178" s="46"/>
      <c r="K17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8" s="53">
        <f ca="1">IF(OR(M177=MAX(import20191[NO]),M177=""),"",LOOKUP(ROW(M178)-ROWS($M$1:$M$3),import20191[NO]))</f>
        <v>175</v>
      </c>
      <c r="N178" s="49" t="str">
        <f ca="1">IF(import20192[[#This Row],[NO]]="","",LOOKUP(import20192[[#This Row],[NO]],import20191[NO],import20191[-]))</f>
        <v>UTN</v>
      </c>
      <c r="O178" s="47" t="str">
        <f ca="1">IF(import20192[[#This Row],[NO]]="","",LOOKUP(import20192[[#This Row],[NO]],import20191[NO],import20191[SERI]))</f>
        <v>KM-7733L</v>
      </c>
      <c r="P178" s="44" t="str">
        <f ca="1">IF(import20192[[#This Row],[NO]]="","",LOOKUP(import20192[[#This Row],[NO]],import20191[NO],import20191[NAMA BARANG]))</f>
        <v>Ruler</v>
      </c>
      <c r="Q178" s="45">
        <f ca="1">IF(import20192[[#This Row],[NO]]="","",LOOKUP(import20192[[#This Row],[NO]],import20191[NO],import20191[ISI/ Jmlh/ Ctn]))</f>
        <v>960</v>
      </c>
      <c r="R178" s="46">
        <f ca="1">IF(import20192[[#This Row],[NO]]="","",LOOKUP(import20192[[#This Row],[NO]],import20191[NO],import20191[JUMLAH]))</f>
        <v>47</v>
      </c>
      <c r="S178" s="48" t="str">
        <f ca="1">IF(import20192[[#This Row],[NO]]="","",LOOKUP(import20192[[#This Row],[NO]],import20191[NO],import20191[Grosir]))</f>
        <v>25000 (10%)</v>
      </c>
      <c r="T178" s="46">
        <f ca="1">IF(import20192[[#This Row],[NO]]="","",LOOKUP(import20192[[#This Row],[NO]],import20191[NO],import20191[Eceran]))</f>
        <v>25000</v>
      </c>
    </row>
    <row r="179" spans="1:20" ht="20.100000000000001" customHeight="1">
      <c r="A179" s="50">
        <f ca="1">IF(import20191[[#This Row],[JUMLAH]]&gt;0,COUNT(A$3:$A179),"")</f>
        <v>176</v>
      </c>
      <c r="B179" s="50" t="s">
        <v>3033</v>
      </c>
      <c r="C179" s="47" t="s">
        <v>3413</v>
      </c>
      <c r="D179" s="44" t="s">
        <v>3236</v>
      </c>
      <c r="E179" s="45">
        <v>960</v>
      </c>
      <c r="F179" s="46">
        <f>IF(import20191[[#This Row],[BARU]]="",import20191[[#This Row],[JUMLAH AWAL]],import20191[[#This Row],[BARU]])</f>
        <v>32</v>
      </c>
      <c r="G179" s="48" t="s">
        <v>3553</v>
      </c>
      <c r="H179" s="46">
        <v>25000</v>
      </c>
      <c r="I179" s="46">
        <v>32</v>
      </c>
      <c r="J179" s="46"/>
      <c r="K17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9" s="53">
        <f ca="1">IF(OR(M178=MAX(import20191[NO]),M178=""),"",LOOKUP(ROW(M179)-ROWS($M$1:$M$3),import20191[NO]))</f>
        <v>176</v>
      </c>
      <c r="N179" s="49" t="str">
        <f ca="1">IF(import20192[[#This Row],[NO]]="","",LOOKUP(import20192[[#This Row],[NO]],import20191[NO],import20191[-]))</f>
        <v>UTN</v>
      </c>
      <c r="O179" s="47" t="str">
        <f ca="1">IF(import20192[[#This Row],[NO]]="","",LOOKUP(import20192[[#This Row],[NO]],import20191[NO],import20191[SERI]))</f>
        <v>KM-7733</v>
      </c>
      <c r="P179" s="44" t="str">
        <f ca="1">IF(import20192[[#This Row],[NO]]="","",LOOKUP(import20192[[#This Row],[NO]],import20191[NO],import20191[NAMA BARANG]))</f>
        <v>Ruler</v>
      </c>
      <c r="Q179" s="45">
        <f ca="1">IF(import20192[[#This Row],[NO]]="","",LOOKUP(import20192[[#This Row],[NO]],import20191[NO],import20191[ISI/ Jmlh/ Ctn]))</f>
        <v>960</v>
      </c>
      <c r="R179" s="46">
        <f ca="1">IF(import20192[[#This Row],[NO]]="","",LOOKUP(import20192[[#This Row],[NO]],import20191[NO],import20191[JUMLAH]))</f>
        <v>32</v>
      </c>
      <c r="S179" s="48" t="str">
        <f ca="1">IF(import20192[[#This Row],[NO]]="","",LOOKUP(import20192[[#This Row],[NO]],import20191[NO],import20191[Grosir]))</f>
        <v>25000 (10%)</v>
      </c>
      <c r="T179" s="46">
        <f ca="1">IF(import20192[[#This Row],[NO]]="","",LOOKUP(import20192[[#This Row],[NO]],import20191[NO],import20191[Eceran]))</f>
        <v>25000</v>
      </c>
    </row>
    <row r="180" spans="1:20" ht="20.100000000000001" customHeight="1">
      <c r="A180" s="50">
        <f ca="1">IF(import20191[[#This Row],[JUMLAH]]&gt;0,COUNT(A$3:$A180),"")</f>
        <v>177</v>
      </c>
      <c r="B180" s="50" t="s">
        <v>3033</v>
      </c>
      <c r="C180" s="47" t="s">
        <v>3414</v>
      </c>
      <c r="D180" s="44" t="s">
        <v>3236</v>
      </c>
      <c r="E180" s="45">
        <v>960</v>
      </c>
      <c r="F180" s="46">
        <f>IF(import20191[[#This Row],[BARU]]="",import20191[[#This Row],[JUMLAH AWAL]],import20191[[#This Row],[BARU]])</f>
        <v>37</v>
      </c>
      <c r="G180" s="48">
        <v>25000</v>
      </c>
      <c r="H180" s="46">
        <v>27500</v>
      </c>
      <c r="I180" s="46">
        <v>37</v>
      </c>
      <c r="J180" s="46"/>
      <c r="K18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0" s="53">
        <f ca="1">IF(OR(M179=MAX(import20191[NO]),M179=""),"",LOOKUP(ROW(M180)-ROWS($M$1:$M$3),import20191[NO]))</f>
        <v>177</v>
      </c>
      <c r="N180" s="49" t="str">
        <f ca="1">IF(import20192[[#This Row],[NO]]="","",LOOKUP(import20192[[#This Row],[NO]],import20191[NO],import20191[-]))</f>
        <v>UTN</v>
      </c>
      <c r="O180" s="47" t="str">
        <f ca="1">IF(import20192[[#This Row],[NO]]="","",LOOKUP(import20192[[#This Row],[NO]],import20191[NO],import20191[SERI]))</f>
        <v>KM-8833L</v>
      </c>
      <c r="P180" s="44" t="str">
        <f ca="1">IF(import20192[[#This Row],[NO]]="","",LOOKUP(import20192[[#This Row],[NO]],import20191[NO],import20191[NAMA BARANG]))</f>
        <v>Ruler</v>
      </c>
      <c r="Q180" s="45">
        <f ca="1">IF(import20192[[#This Row],[NO]]="","",LOOKUP(import20192[[#This Row],[NO]],import20191[NO],import20191[ISI/ Jmlh/ Ctn]))</f>
        <v>960</v>
      </c>
      <c r="R180" s="46">
        <f ca="1">IF(import20192[[#This Row],[NO]]="","",LOOKUP(import20192[[#This Row],[NO]],import20191[NO],import20191[JUMLAH]))</f>
        <v>37</v>
      </c>
      <c r="S180" s="48">
        <f ca="1">IF(import20192[[#This Row],[NO]]="","",LOOKUP(import20192[[#This Row],[NO]],import20191[NO],import20191[Grosir]))</f>
        <v>25000</v>
      </c>
      <c r="T180" s="46">
        <f ca="1">IF(import20192[[#This Row],[NO]]="","",LOOKUP(import20192[[#This Row],[NO]],import20191[NO],import20191[Eceran]))</f>
        <v>27500</v>
      </c>
    </row>
    <row r="181" spans="1:20" ht="20.100000000000001" customHeight="1">
      <c r="A181" s="50">
        <f ca="1">IF(import20191[[#This Row],[JUMLAH]]&gt;0,COUNT(A$3:$A181),"")</f>
        <v>178</v>
      </c>
      <c r="B181" s="50" t="s">
        <v>3033</v>
      </c>
      <c r="C181" s="47" t="s">
        <v>3415</v>
      </c>
      <c r="D181" s="44" t="s">
        <v>3236</v>
      </c>
      <c r="E181" s="45">
        <v>960</v>
      </c>
      <c r="F181" s="46">
        <f>IF(import20191[[#This Row],[BARU]]="",import20191[[#This Row],[JUMLAH AWAL]],import20191[[#This Row],[BARU]])</f>
        <v>36</v>
      </c>
      <c r="G181" s="48">
        <v>25000</v>
      </c>
      <c r="H181" s="46">
        <v>27500</v>
      </c>
      <c r="I181" s="46">
        <v>36</v>
      </c>
      <c r="J181" s="46"/>
      <c r="K18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1" s="53">
        <f ca="1">IF(OR(M180=MAX(import20191[NO]),M180=""),"",LOOKUP(ROW(M181)-ROWS($M$1:$M$3),import20191[NO]))</f>
        <v>178</v>
      </c>
      <c r="N181" s="49" t="str">
        <f ca="1">IF(import20192[[#This Row],[NO]]="","",LOOKUP(import20192[[#This Row],[NO]],import20191[NO],import20191[-]))</f>
        <v>UTN</v>
      </c>
      <c r="O181" s="47" t="str">
        <f ca="1">IF(import20192[[#This Row],[NO]]="","",LOOKUP(import20192[[#This Row],[NO]],import20191[NO],import20191[SERI]))</f>
        <v>KM-8833</v>
      </c>
      <c r="P181" s="44" t="str">
        <f ca="1">IF(import20192[[#This Row],[NO]]="","",LOOKUP(import20192[[#This Row],[NO]],import20191[NO],import20191[NAMA BARANG]))</f>
        <v>Ruler</v>
      </c>
      <c r="Q181" s="45">
        <f ca="1">IF(import20192[[#This Row],[NO]]="","",LOOKUP(import20192[[#This Row],[NO]],import20191[NO],import20191[ISI/ Jmlh/ Ctn]))</f>
        <v>960</v>
      </c>
      <c r="R181" s="46">
        <f ca="1">IF(import20192[[#This Row],[NO]]="","",LOOKUP(import20192[[#This Row],[NO]],import20191[NO],import20191[JUMLAH]))</f>
        <v>36</v>
      </c>
      <c r="S181" s="48">
        <f ca="1">IF(import20192[[#This Row],[NO]]="","",LOOKUP(import20192[[#This Row],[NO]],import20191[NO],import20191[Grosir]))</f>
        <v>25000</v>
      </c>
      <c r="T181" s="46">
        <f ca="1">IF(import20192[[#This Row],[NO]]="","",LOOKUP(import20192[[#This Row],[NO]],import20191[NO],import20191[Eceran]))</f>
        <v>27500</v>
      </c>
    </row>
    <row r="182" spans="1:20" ht="20.100000000000001" customHeight="1">
      <c r="A182" s="50">
        <f ca="1">IF(import20191[[#This Row],[JUMLAH]]&gt;0,COUNT(A$3:$A182),"")</f>
        <v>179</v>
      </c>
      <c r="B182" s="50" t="s">
        <v>3033</v>
      </c>
      <c r="C182" s="47" t="s">
        <v>3416</v>
      </c>
      <c r="D182" s="44" t="s">
        <v>3417</v>
      </c>
      <c r="E182" s="45">
        <v>800</v>
      </c>
      <c r="F182" s="46">
        <f>IF(import20191[[#This Row],[BARU]]="",import20191[[#This Row],[JUMLAH AWAL]],import20191[[#This Row],[BARU]])</f>
        <v>1</v>
      </c>
      <c r="G182" s="48" t="s">
        <v>3509</v>
      </c>
      <c r="H182" s="46">
        <v>90000</v>
      </c>
      <c r="I182" s="46">
        <v>1</v>
      </c>
      <c r="J182" s="46"/>
      <c r="K18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2" s="53">
        <f ca="1">IF(OR(M181=MAX(import20191[NO]),M181=""),"",LOOKUP(ROW(M182)-ROWS($M$1:$M$3),import20191[NO]))</f>
        <v>179</v>
      </c>
      <c r="N182" s="49" t="str">
        <f ca="1">IF(import20192[[#This Row],[NO]]="","",LOOKUP(import20192[[#This Row],[NO]],import20191[NO],import20191[-]))</f>
        <v>UTN</v>
      </c>
      <c r="O182" s="47" t="str">
        <f ca="1">IF(import20192[[#This Row],[NO]]="","",LOOKUP(import20192[[#This Row],[NO]],import20191[NO],import20191[SERI]))</f>
        <v>532-A4</v>
      </c>
      <c r="P182" s="44" t="str">
        <f ca="1">IF(import20192[[#This Row],[NO]]="","",LOOKUP(import20192[[#This Row],[NO]],import20191[NO],import20191[NAMA BARANG]))</f>
        <v>File</v>
      </c>
      <c r="Q182" s="45">
        <f ca="1">IF(import20192[[#This Row],[NO]]="","",LOOKUP(import20192[[#This Row],[NO]],import20191[NO],import20191[ISI/ Jmlh/ Ctn]))</f>
        <v>800</v>
      </c>
      <c r="R182" s="46">
        <f ca="1">IF(import20192[[#This Row],[NO]]="","",LOOKUP(import20192[[#This Row],[NO]],import20191[NO],import20191[JUMLAH]))</f>
        <v>1</v>
      </c>
      <c r="S182" s="48" t="str">
        <f ca="1">IF(import20192[[#This Row],[NO]]="","",LOOKUP(import20192[[#This Row],[NO]],import20191[NO],import20191[Grosir]))</f>
        <v>90000 (10%)</v>
      </c>
      <c r="T182" s="46">
        <f ca="1">IF(import20192[[#This Row],[NO]]="","",LOOKUP(import20192[[#This Row],[NO]],import20191[NO],import20191[Eceran]))</f>
        <v>90000</v>
      </c>
    </row>
    <row r="183" spans="1:20" ht="20.100000000000001" customHeight="1">
      <c r="A183" s="50">
        <f ca="1">IF(import20191[[#This Row],[JUMLAH]]&gt;0,COUNT(A$3:$A183),"")</f>
        <v>180</v>
      </c>
      <c r="B183" s="50" t="s">
        <v>3033</v>
      </c>
      <c r="C183" s="47" t="s">
        <v>3418</v>
      </c>
      <c r="D183" s="44" t="s">
        <v>3417</v>
      </c>
      <c r="E183" s="45">
        <v>1200</v>
      </c>
      <c r="F183" s="46">
        <f>IF(import20191[[#This Row],[BARU]]="",import20191[[#This Row],[JUMLAH AWAL]],import20191[[#This Row],[BARU]])</f>
        <v>1</v>
      </c>
      <c r="G183" s="48" t="s">
        <v>3512</v>
      </c>
      <c r="H183" s="46">
        <v>65000</v>
      </c>
      <c r="I183" s="46">
        <v>1</v>
      </c>
      <c r="J183" s="46"/>
      <c r="K18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3" s="53">
        <f ca="1">IF(OR(M182=MAX(import20191[NO]),M182=""),"",LOOKUP(ROW(M183)-ROWS($M$1:$M$3),import20191[NO]))</f>
        <v>180</v>
      </c>
      <c r="N183" s="49" t="str">
        <f ca="1">IF(import20192[[#This Row],[NO]]="","",LOOKUP(import20192[[#This Row],[NO]],import20191[NO],import20191[-]))</f>
        <v>UTN</v>
      </c>
      <c r="O183" s="47" t="str">
        <f ca="1">IF(import20192[[#This Row],[NO]]="","",LOOKUP(import20192[[#This Row],[NO]],import20191[NO],import20191[SERI]))</f>
        <v>532-A5</v>
      </c>
      <c r="P183" s="44" t="str">
        <f ca="1">IF(import20192[[#This Row],[NO]]="","",LOOKUP(import20192[[#This Row],[NO]],import20191[NO],import20191[NAMA BARANG]))</f>
        <v>File</v>
      </c>
      <c r="Q183" s="45">
        <f ca="1">IF(import20192[[#This Row],[NO]]="","",LOOKUP(import20192[[#This Row],[NO]],import20191[NO],import20191[ISI/ Jmlh/ Ctn]))</f>
        <v>1200</v>
      </c>
      <c r="R183" s="46">
        <f ca="1">IF(import20192[[#This Row],[NO]]="","",LOOKUP(import20192[[#This Row],[NO]],import20191[NO],import20191[JUMLAH]))</f>
        <v>1</v>
      </c>
      <c r="S183" s="48" t="str">
        <f ca="1">IF(import20192[[#This Row],[NO]]="","",LOOKUP(import20192[[#This Row],[NO]],import20191[NO],import20191[Grosir]))</f>
        <v>65000 (10%)</v>
      </c>
      <c r="T183" s="46">
        <f ca="1">IF(import20192[[#This Row],[NO]]="","",LOOKUP(import20192[[#This Row],[NO]],import20191[NO],import20191[Eceran]))</f>
        <v>65000</v>
      </c>
    </row>
    <row r="184" spans="1:20" ht="20.100000000000001" customHeight="1">
      <c r="A184" s="50">
        <f ca="1">IF(import20191[[#This Row],[JUMLAH]]&gt;0,COUNT(A$3:$A184),"")</f>
        <v>181</v>
      </c>
      <c r="B184" s="50" t="s">
        <v>3033</v>
      </c>
      <c r="C184" s="47" t="s">
        <v>3419</v>
      </c>
      <c r="D184" s="44" t="s">
        <v>3417</v>
      </c>
      <c r="E184" s="45">
        <v>720</v>
      </c>
      <c r="F184" s="46">
        <f>IF(import20191[[#This Row],[BARU]]="",import20191[[#This Row],[JUMLAH AWAL]],import20191[[#This Row],[BARU]])</f>
        <v>1</v>
      </c>
      <c r="G184" s="48" t="s">
        <v>3560</v>
      </c>
      <c r="H184" s="46">
        <v>120000</v>
      </c>
      <c r="I184" s="46">
        <v>1</v>
      </c>
      <c r="J184" s="46"/>
      <c r="K18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4" s="53">
        <f ca="1">IF(OR(M183=MAX(import20191[NO]),M183=""),"",LOOKUP(ROW(M184)-ROWS($M$1:$M$3),import20191[NO]))</f>
        <v>181</v>
      </c>
      <c r="N184" s="49" t="str">
        <f ca="1">IF(import20192[[#This Row],[NO]]="","",LOOKUP(import20192[[#This Row],[NO]],import20191[NO],import20191[-]))</f>
        <v>UTN</v>
      </c>
      <c r="O184" s="47" t="str">
        <f ca="1">IF(import20192[[#This Row],[NO]]="","",LOOKUP(import20192[[#This Row],[NO]],import20191[NO],import20191[SERI]))</f>
        <v>532-B4</v>
      </c>
      <c r="P184" s="44" t="str">
        <f ca="1">IF(import20192[[#This Row],[NO]]="","",LOOKUP(import20192[[#This Row],[NO]],import20191[NO],import20191[NAMA BARANG]))</f>
        <v>File</v>
      </c>
      <c r="Q184" s="45">
        <f ca="1">IF(import20192[[#This Row],[NO]]="","",LOOKUP(import20192[[#This Row],[NO]],import20191[NO],import20191[ISI/ Jmlh/ Ctn]))</f>
        <v>720</v>
      </c>
      <c r="R184" s="46">
        <f ca="1">IF(import20192[[#This Row],[NO]]="","",LOOKUP(import20192[[#This Row],[NO]],import20191[NO],import20191[JUMLAH]))</f>
        <v>1</v>
      </c>
      <c r="S184" s="48" t="str">
        <f ca="1">IF(import20192[[#This Row],[NO]]="","",LOOKUP(import20192[[#This Row],[NO]],import20191[NO],import20191[Grosir]))</f>
        <v>120000 (10%)</v>
      </c>
      <c r="T184" s="46">
        <f ca="1">IF(import20192[[#This Row],[NO]]="","",LOOKUP(import20192[[#This Row],[NO]],import20191[NO],import20191[Eceran]))</f>
        <v>120000</v>
      </c>
    </row>
    <row r="185" spans="1:20" ht="20.100000000000001" customHeight="1">
      <c r="A185" s="50">
        <f ca="1">IF(import20191[[#This Row],[JUMLAH]]&gt;0,COUNT(A$3:$A185),"")</f>
        <v>182</v>
      </c>
      <c r="B185" s="50" t="s">
        <v>3033</v>
      </c>
      <c r="C185" s="47" t="s">
        <v>3420</v>
      </c>
      <c r="D185" s="44" t="s">
        <v>3417</v>
      </c>
      <c r="E185" s="45">
        <v>960</v>
      </c>
      <c r="F185" s="46">
        <f>IF(import20191[[#This Row],[BARU]]="",import20191[[#This Row],[JUMLAH AWAL]],import20191[[#This Row],[BARU]])</f>
        <v>1</v>
      </c>
      <c r="G185" s="48" t="s">
        <v>3504</v>
      </c>
      <c r="H185" s="46">
        <v>75000</v>
      </c>
      <c r="I185" s="46">
        <v>1</v>
      </c>
      <c r="J185" s="46"/>
      <c r="K18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5" s="53">
        <f ca="1">IF(OR(M184=MAX(import20191[NO]),M184=""),"",LOOKUP(ROW(M185)-ROWS($M$1:$M$3),import20191[NO]))</f>
        <v>182</v>
      </c>
      <c r="N185" s="49" t="str">
        <f ca="1">IF(import20192[[#This Row],[NO]]="","",LOOKUP(import20192[[#This Row],[NO]],import20191[NO],import20191[-]))</f>
        <v>UTN</v>
      </c>
      <c r="O185" s="47" t="str">
        <f ca="1">IF(import20192[[#This Row],[NO]]="","",LOOKUP(import20192[[#This Row],[NO]],import20191[NO],import20191[SERI]))</f>
        <v>532-B5</v>
      </c>
      <c r="P185" s="44" t="str">
        <f ca="1">IF(import20192[[#This Row],[NO]]="","",LOOKUP(import20192[[#This Row],[NO]],import20191[NO],import20191[NAMA BARANG]))</f>
        <v>File</v>
      </c>
      <c r="Q185" s="45">
        <f ca="1">IF(import20192[[#This Row],[NO]]="","",LOOKUP(import20192[[#This Row],[NO]],import20191[NO],import20191[ISI/ Jmlh/ Ctn]))</f>
        <v>960</v>
      </c>
      <c r="R185" s="46">
        <f ca="1">IF(import20192[[#This Row],[NO]]="","",LOOKUP(import20192[[#This Row],[NO]],import20191[NO],import20191[JUMLAH]))</f>
        <v>1</v>
      </c>
      <c r="S185" s="48" t="str">
        <f ca="1">IF(import20192[[#This Row],[NO]]="","",LOOKUP(import20192[[#This Row],[NO]],import20191[NO],import20191[Grosir]))</f>
        <v>75000 (10%)</v>
      </c>
      <c r="T185" s="46">
        <f ca="1">IF(import20192[[#This Row],[NO]]="","",LOOKUP(import20192[[#This Row],[NO]],import20191[NO],import20191[Eceran]))</f>
        <v>75000</v>
      </c>
    </row>
    <row r="186" spans="1:20" ht="20.100000000000001" customHeight="1">
      <c r="A186" s="50">
        <f ca="1">IF(import20191[[#This Row],[JUMLAH]]&gt;0,COUNT(A$3:$A186),"")</f>
        <v>183</v>
      </c>
      <c r="B186" s="50" t="s">
        <v>3033</v>
      </c>
      <c r="C186" s="47" t="s">
        <v>3421</v>
      </c>
      <c r="D186" s="44" t="s">
        <v>3417</v>
      </c>
      <c r="E186" s="45">
        <v>1680</v>
      </c>
      <c r="F186" s="46">
        <f>IF(import20191[[#This Row],[BARU]]="",import20191[[#This Row],[JUMLAH AWAL]],import20191[[#This Row],[BARU]])</f>
        <v>1</v>
      </c>
      <c r="G186" s="48" t="s">
        <v>3538</v>
      </c>
      <c r="H186" s="46">
        <v>55000</v>
      </c>
      <c r="I186" s="46">
        <v>1</v>
      </c>
      <c r="J186" s="46"/>
      <c r="K186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6" s="53">
        <f ca="1">IF(OR(M185=MAX(import20191[NO]),M185=""),"",LOOKUP(ROW(M186)-ROWS($M$1:$M$3),import20191[NO]))</f>
        <v>183</v>
      </c>
      <c r="N186" s="49" t="str">
        <f ca="1">IF(import20192[[#This Row],[NO]]="","",LOOKUP(import20192[[#This Row],[NO]],import20191[NO],import20191[-]))</f>
        <v>UTN</v>
      </c>
      <c r="O186" s="47" t="str">
        <f ca="1">IF(import20192[[#This Row],[NO]]="","",LOOKUP(import20192[[#This Row],[NO]],import20191[NO],import20191[SERI]))</f>
        <v>532-B6</v>
      </c>
      <c r="P186" s="44" t="str">
        <f ca="1">IF(import20192[[#This Row],[NO]]="","",LOOKUP(import20192[[#This Row],[NO]],import20191[NO],import20191[NAMA BARANG]))</f>
        <v>File</v>
      </c>
      <c r="Q186" s="45">
        <f ca="1">IF(import20192[[#This Row],[NO]]="","",LOOKUP(import20192[[#This Row],[NO]],import20191[NO],import20191[ISI/ Jmlh/ Ctn]))</f>
        <v>1680</v>
      </c>
      <c r="R186" s="46">
        <f ca="1">IF(import20192[[#This Row],[NO]]="","",LOOKUP(import20192[[#This Row],[NO]],import20191[NO],import20191[JUMLAH]))</f>
        <v>1</v>
      </c>
      <c r="S186" s="48" t="str">
        <f ca="1">IF(import20192[[#This Row],[NO]]="","",LOOKUP(import20192[[#This Row],[NO]],import20191[NO],import20191[Grosir]))</f>
        <v>55000 (10%)</v>
      </c>
      <c r="T186" s="46">
        <f ca="1">IF(import20192[[#This Row],[NO]]="","",LOOKUP(import20192[[#This Row],[NO]],import20191[NO],import20191[Eceran]))</f>
        <v>55000</v>
      </c>
    </row>
    <row r="187" spans="1:20" ht="20.100000000000001" customHeight="1">
      <c r="A187" s="50">
        <f ca="1">IF(import20191[[#This Row],[JUMLAH]]&gt;0,COUNT(A$3:$A187),"")</f>
        <v>184</v>
      </c>
      <c r="B187" s="50" t="s">
        <v>3033</v>
      </c>
      <c r="C187" s="47" t="s">
        <v>3422</v>
      </c>
      <c r="D187" s="44" t="s">
        <v>3325</v>
      </c>
      <c r="E187" s="45">
        <v>288</v>
      </c>
      <c r="F187" s="46">
        <f>IF(import20191[[#This Row],[BARU]]="",import20191[[#This Row],[JUMLAH AWAL]],import20191[[#This Row],[BARU]])</f>
        <v>9</v>
      </c>
      <c r="G187" s="48" t="s">
        <v>3501</v>
      </c>
      <c r="H187" s="46">
        <v>100000</v>
      </c>
      <c r="I187" s="46">
        <v>9</v>
      </c>
      <c r="J187" s="46"/>
      <c r="K187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7" s="53">
        <f ca="1">IF(OR(M186=MAX(import20191[NO]),M186=""),"",LOOKUP(ROW(M187)-ROWS($M$1:$M$3),import20191[NO]))</f>
        <v>184</v>
      </c>
      <c r="N187" s="49" t="str">
        <f ca="1">IF(import20192[[#This Row],[NO]]="","",LOOKUP(import20192[[#This Row],[NO]],import20191[NO],import20191[-]))</f>
        <v>UTN</v>
      </c>
      <c r="O187" s="47" t="str">
        <f ca="1">IF(import20192[[#This Row],[NO]]="","",LOOKUP(import20192[[#This Row],[NO]],import20191[NO],import20191[SERI]))</f>
        <v>WLT9900</v>
      </c>
      <c r="P187" s="44" t="str">
        <f ca="1">IF(import20192[[#This Row],[NO]]="","",LOOKUP(import20192[[#This Row],[NO]],import20191[NO],import20191[NAMA BARANG]))</f>
        <v>Pencil box</v>
      </c>
      <c r="Q187" s="45">
        <f ca="1">IF(import20192[[#This Row],[NO]]="","",LOOKUP(import20192[[#This Row],[NO]],import20191[NO],import20191[ISI/ Jmlh/ Ctn]))</f>
        <v>288</v>
      </c>
      <c r="R187" s="46">
        <f ca="1">IF(import20192[[#This Row],[NO]]="","",LOOKUP(import20192[[#This Row],[NO]],import20191[NO],import20191[JUMLAH]))</f>
        <v>9</v>
      </c>
      <c r="S187" s="48" t="str">
        <f ca="1">IF(import20192[[#This Row],[NO]]="","",LOOKUP(import20192[[#This Row],[NO]],import20191[NO],import20191[Grosir]))</f>
        <v>100000 (10%)</v>
      </c>
      <c r="T187" s="46">
        <f ca="1">IF(import20192[[#This Row],[NO]]="","",LOOKUP(import20192[[#This Row],[NO]],import20191[NO],import20191[Eceran]))</f>
        <v>100000</v>
      </c>
    </row>
    <row r="188" spans="1:20" ht="20.100000000000001" customHeight="1">
      <c r="A188" s="50">
        <f ca="1">IF(import20191[[#This Row],[JUMLAH]]&gt;0,COUNT(A$3:$A188),"")</f>
        <v>185</v>
      </c>
      <c r="B188" s="50" t="s">
        <v>3033</v>
      </c>
      <c r="C188" s="47" t="s">
        <v>3423</v>
      </c>
      <c r="D188" s="44" t="s">
        <v>3325</v>
      </c>
      <c r="E188" s="45">
        <v>288</v>
      </c>
      <c r="F188" s="46">
        <f>IF(import20191[[#This Row],[BARU]]="",import20191[[#This Row],[JUMLAH AWAL]],import20191[[#This Row],[BARU]])</f>
        <v>23</v>
      </c>
      <c r="G188" s="48" t="s">
        <v>3501</v>
      </c>
      <c r="H188" s="46">
        <v>100000</v>
      </c>
      <c r="I188" s="46">
        <v>23</v>
      </c>
      <c r="J188" s="46"/>
      <c r="K188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8" s="53">
        <f ca="1">IF(OR(M187=MAX(import20191[NO]),M187=""),"",LOOKUP(ROW(M188)-ROWS($M$1:$M$3),import20191[NO]))</f>
        <v>185</v>
      </c>
      <c r="N188" s="49" t="str">
        <f ca="1">IF(import20192[[#This Row],[NO]]="","",LOOKUP(import20192[[#This Row],[NO]],import20191[NO],import20191[-]))</f>
        <v>UTN</v>
      </c>
      <c r="O188" s="47" t="str">
        <f ca="1">IF(import20192[[#This Row],[NO]]="","",LOOKUP(import20192[[#This Row],[NO]],import20191[NO],import20191[SERI]))</f>
        <v>WLT9901</v>
      </c>
      <c r="P188" s="44" t="str">
        <f ca="1">IF(import20192[[#This Row],[NO]]="","",LOOKUP(import20192[[#This Row],[NO]],import20191[NO],import20191[NAMA BARANG]))</f>
        <v>Pencil box</v>
      </c>
      <c r="Q188" s="45">
        <f ca="1">IF(import20192[[#This Row],[NO]]="","",LOOKUP(import20192[[#This Row],[NO]],import20191[NO],import20191[ISI/ Jmlh/ Ctn]))</f>
        <v>288</v>
      </c>
      <c r="R188" s="46">
        <f ca="1">IF(import20192[[#This Row],[NO]]="","",LOOKUP(import20192[[#This Row],[NO]],import20191[NO],import20191[JUMLAH]))</f>
        <v>23</v>
      </c>
      <c r="S188" s="48" t="str">
        <f ca="1">IF(import20192[[#This Row],[NO]]="","",LOOKUP(import20192[[#This Row],[NO]],import20191[NO],import20191[Grosir]))</f>
        <v>100000 (10%)</v>
      </c>
      <c r="T188" s="46">
        <f ca="1">IF(import20192[[#This Row],[NO]]="","",LOOKUP(import20192[[#This Row],[NO]],import20191[NO],import20191[Eceran]))</f>
        <v>100000</v>
      </c>
    </row>
    <row r="189" spans="1:20" ht="20.100000000000001" customHeight="1">
      <c r="A189" s="50">
        <f ca="1">IF(import20191[[#This Row],[JUMLAH]]&gt;0,COUNT(A$3:$A189),"")</f>
        <v>186</v>
      </c>
      <c r="B189" s="50" t="s">
        <v>3033</v>
      </c>
      <c r="C189" s="47" t="s">
        <v>3424</v>
      </c>
      <c r="D189" s="44" t="s">
        <v>3325</v>
      </c>
      <c r="E189" s="45">
        <v>288</v>
      </c>
      <c r="F189" s="46">
        <f>IF(import20191[[#This Row],[BARU]]="",import20191[[#This Row],[JUMLAH AWAL]],import20191[[#This Row],[BARU]])</f>
        <v>16</v>
      </c>
      <c r="G189" s="48" t="s">
        <v>3501</v>
      </c>
      <c r="H189" s="46">
        <v>100000</v>
      </c>
      <c r="I189" s="46">
        <v>16</v>
      </c>
      <c r="J189" s="46"/>
      <c r="K189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9" s="53">
        <f ca="1">IF(OR(M188=MAX(import20191[NO]),M188=""),"",LOOKUP(ROW(M189)-ROWS($M$1:$M$3),import20191[NO]))</f>
        <v>186</v>
      </c>
      <c r="N189" s="49" t="str">
        <f ca="1">IF(import20192[[#This Row],[NO]]="","",LOOKUP(import20192[[#This Row],[NO]],import20191[NO],import20191[-]))</f>
        <v>UTN</v>
      </c>
      <c r="O189" s="47" t="str">
        <f ca="1">IF(import20192[[#This Row],[NO]]="","",LOOKUP(import20192[[#This Row],[NO]],import20191[NO],import20191[SERI]))</f>
        <v>WLT9902</v>
      </c>
      <c r="P189" s="44" t="str">
        <f ca="1">IF(import20192[[#This Row],[NO]]="","",LOOKUP(import20192[[#This Row],[NO]],import20191[NO],import20191[NAMA BARANG]))</f>
        <v>Pencil box</v>
      </c>
      <c r="Q189" s="45">
        <f ca="1">IF(import20192[[#This Row],[NO]]="","",LOOKUP(import20192[[#This Row],[NO]],import20191[NO],import20191[ISI/ Jmlh/ Ctn]))</f>
        <v>288</v>
      </c>
      <c r="R189" s="46">
        <f ca="1">IF(import20192[[#This Row],[NO]]="","",LOOKUP(import20192[[#This Row],[NO]],import20191[NO],import20191[JUMLAH]))</f>
        <v>16</v>
      </c>
      <c r="S189" s="48" t="str">
        <f ca="1">IF(import20192[[#This Row],[NO]]="","",LOOKUP(import20192[[#This Row],[NO]],import20191[NO],import20191[Grosir]))</f>
        <v>100000 (10%)</v>
      </c>
      <c r="T189" s="46">
        <f ca="1">IF(import20192[[#This Row],[NO]]="","",LOOKUP(import20192[[#This Row],[NO]],import20191[NO],import20191[Eceran]))</f>
        <v>100000</v>
      </c>
    </row>
    <row r="190" spans="1:20" ht="20.100000000000001" customHeight="1">
      <c r="A190" s="50">
        <f ca="1">IF(import20191[[#This Row],[JUMLAH]]&gt;0,COUNT(A$3:$A190),"")</f>
        <v>187</v>
      </c>
      <c r="B190" s="50" t="s">
        <v>3033</v>
      </c>
      <c r="C190" s="47" t="s">
        <v>3425</v>
      </c>
      <c r="D190" s="44" t="s">
        <v>3325</v>
      </c>
      <c r="E190" s="45">
        <v>288</v>
      </c>
      <c r="F190" s="46">
        <f>IF(import20191[[#This Row],[BARU]]="",import20191[[#This Row],[JUMLAH AWAL]],import20191[[#This Row],[BARU]])</f>
        <v>14</v>
      </c>
      <c r="G190" s="48" t="s">
        <v>3501</v>
      </c>
      <c r="H190" s="46">
        <v>100000</v>
      </c>
      <c r="I190" s="46">
        <v>14</v>
      </c>
      <c r="J190" s="46"/>
      <c r="K190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0" s="53">
        <f ca="1">IF(OR(M189=MAX(import20191[NO]),M189=""),"",LOOKUP(ROW(M190)-ROWS($M$1:$M$3),import20191[NO]))</f>
        <v>187</v>
      </c>
      <c r="N190" s="49" t="str">
        <f ca="1">IF(import20192[[#This Row],[NO]]="","",LOOKUP(import20192[[#This Row],[NO]],import20191[NO],import20191[-]))</f>
        <v>UTN</v>
      </c>
      <c r="O190" s="47" t="str">
        <f ca="1">IF(import20192[[#This Row],[NO]]="","",LOOKUP(import20192[[#This Row],[NO]],import20191[NO],import20191[SERI]))</f>
        <v>WLT9903</v>
      </c>
      <c r="P190" s="44" t="str">
        <f ca="1">IF(import20192[[#This Row],[NO]]="","",LOOKUP(import20192[[#This Row],[NO]],import20191[NO],import20191[NAMA BARANG]))</f>
        <v>Pencil box</v>
      </c>
      <c r="Q190" s="45">
        <f ca="1">IF(import20192[[#This Row],[NO]]="","",LOOKUP(import20192[[#This Row],[NO]],import20191[NO],import20191[ISI/ Jmlh/ Ctn]))</f>
        <v>288</v>
      </c>
      <c r="R190" s="46">
        <f ca="1">IF(import20192[[#This Row],[NO]]="","",LOOKUP(import20192[[#This Row],[NO]],import20191[NO],import20191[JUMLAH]))</f>
        <v>14</v>
      </c>
      <c r="S190" s="48" t="str">
        <f ca="1">IF(import20192[[#This Row],[NO]]="","",LOOKUP(import20192[[#This Row],[NO]],import20191[NO],import20191[Grosir]))</f>
        <v>100000 (10%)</v>
      </c>
      <c r="T190" s="46">
        <f ca="1">IF(import20192[[#This Row],[NO]]="","",LOOKUP(import20192[[#This Row],[NO]],import20191[NO],import20191[Eceran]))</f>
        <v>100000</v>
      </c>
    </row>
    <row r="191" spans="1:20" ht="20.100000000000001" customHeight="1">
      <c r="A191" s="50">
        <f ca="1">IF(import20191[[#This Row],[JUMLAH]]&gt;0,COUNT(A$3:$A191),"")</f>
        <v>188</v>
      </c>
      <c r="B191" s="50" t="s">
        <v>3033</v>
      </c>
      <c r="C191" s="47" t="s">
        <v>3426</v>
      </c>
      <c r="D191" s="44" t="s">
        <v>3245</v>
      </c>
      <c r="E191" s="45">
        <v>6000</v>
      </c>
      <c r="F191" s="46">
        <f>IF(import20191[[#This Row],[BARU]]="",import20191[[#This Row],[JUMLAH AWAL]],import20191[[#This Row],[BARU]])</f>
        <v>5</v>
      </c>
      <c r="G191" s="48" t="s">
        <v>3561</v>
      </c>
      <c r="H191" s="46">
        <v>1100</v>
      </c>
      <c r="I191" s="46">
        <v>5</v>
      </c>
      <c r="J191" s="46"/>
      <c r="K191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1" s="53">
        <f ca="1">IF(OR(M190=MAX(import20191[NO]),M190=""),"",LOOKUP(ROW(M191)-ROWS($M$1:$M$3),import20191[NO]))</f>
        <v>188</v>
      </c>
      <c r="N191" s="49" t="str">
        <f ca="1">IF(import20192[[#This Row],[NO]]="","",LOOKUP(import20192[[#This Row],[NO]],import20191[NO],import20191[-]))</f>
        <v>UTN</v>
      </c>
      <c r="O191" s="47" t="str">
        <f ca="1">IF(import20192[[#This Row],[NO]]="","",LOOKUP(import20192[[#This Row],[NO]],import20191[NO],import20191[SERI]))</f>
        <v>12cm</v>
      </c>
      <c r="P191" s="44" t="str">
        <f ca="1">IF(import20192[[#This Row],[NO]]="","",LOOKUP(import20192[[#This Row],[NO]],import20191[NO],import20191[NAMA BARANG]))</f>
        <v>Pull Ribbon</v>
      </c>
      <c r="Q191" s="45">
        <f ca="1">IF(import20192[[#This Row],[NO]]="","",LOOKUP(import20192[[#This Row],[NO]],import20191[NO],import20191[ISI/ Jmlh/ Ctn]))</f>
        <v>6000</v>
      </c>
      <c r="R191" s="46">
        <f ca="1">IF(import20192[[#This Row],[NO]]="","",LOOKUP(import20192[[#This Row],[NO]],import20191[NO],import20191[JUMLAH]))</f>
        <v>5</v>
      </c>
      <c r="S191" s="48" t="str">
        <f ca="1">IF(import20192[[#This Row],[NO]]="","",LOOKUP(import20192[[#This Row],[NO]],import20191[NO],import20191[Grosir]))</f>
        <v>1100 (10%)</v>
      </c>
      <c r="T191" s="46">
        <f ca="1">IF(import20192[[#This Row],[NO]]="","",LOOKUP(import20192[[#This Row],[NO]],import20191[NO],import20191[Eceran]))</f>
        <v>1100</v>
      </c>
    </row>
    <row r="192" spans="1:20" ht="20.100000000000001" customHeight="1">
      <c r="A192" s="50">
        <f ca="1">IF(import20191[[#This Row],[JUMLAH]]&gt;0,COUNT(A$3:$A192),"")</f>
        <v>189</v>
      </c>
      <c r="B192" s="50" t="s">
        <v>3033</v>
      </c>
      <c r="C192" s="47" t="s">
        <v>3427</v>
      </c>
      <c r="D192" s="44" t="s">
        <v>3245</v>
      </c>
      <c r="E192" s="45">
        <v>3000</v>
      </c>
      <c r="F192" s="46">
        <f>IF(import20191[[#This Row],[BARU]]="",import20191[[#This Row],[JUMLAH AWAL]],import20191[[#This Row],[BARU]])</f>
        <v>5</v>
      </c>
      <c r="G192" s="48" t="s">
        <v>3562</v>
      </c>
      <c r="H192" s="46">
        <v>1700</v>
      </c>
      <c r="I192" s="46">
        <v>5</v>
      </c>
      <c r="J192" s="46"/>
      <c r="K192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2" s="53">
        <f ca="1">IF(OR(M191=MAX(import20191[NO]),M191=""),"",LOOKUP(ROW(M192)-ROWS($M$1:$M$3),import20191[NO]))</f>
        <v>189</v>
      </c>
      <c r="N192" s="49" t="str">
        <f ca="1">IF(import20192[[#This Row],[NO]]="","",LOOKUP(import20192[[#This Row],[NO]],import20191[NO],import20191[-]))</f>
        <v>UTN</v>
      </c>
      <c r="O192" s="47" t="str">
        <f ca="1">IF(import20192[[#This Row],[NO]]="","",LOOKUP(import20192[[#This Row],[NO]],import20191[NO],import20191[SERI]))</f>
        <v>18cm</v>
      </c>
      <c r="P192" s="44" t="str">
        <f ca="1">IF(import20192[[#This Row],[NO]]="","",LOOKUP(import20192[[#This Row],[NO]],import20191[NO],import20191[NAMA BARANG]))</f>
        <v>Pull Ribbon</v>
      </c>
      <c r="Q192" s="45">
        <f ca="1">IF(import20192[[#This Row],[NO]]="","",LOOKUP(import20192[[#This Row],[NO]],import20191[NO],import20191[ISI/ Jmlh/ Ctn]))</f>
        <v>3000</v>
      </c>
      <c r="R192" s="46">
        <f ca="1">IF(import20192[[#This Row],[NO]]="","",LOOKUP(import20192[[#This Row],[NO]],import20191[NO],import20191[JUMLAH]))</f>
        <v>5</v>
      </c>
      <c r="S192" s="48" t="str">
        <f ca="1">IF(import20192[[#This Row],[NO]]="","",LOOKUP(import20192[[#This Row],[NO]],import20191[NO],import20191[Grosir]))</f>
        <v>1700 (10%)</v>
      </c>
      <c r="T192" s="46">
        <f ca="1">IF(import20192[[#This Row],[NO]]="","",LOOKUP(import20192[[#This Row],[NO]],import20191[NO],import20191[Eceran]))</f>
        <v>1700</v>
      </c>
    </row>
    <row r="193" spans="1:20" ht="20.100000000000001" customHeight="1">
      <c r="A193" s="50">
        <f ca="1">IF(import20191[[#This Row],[JUMLAH]]&gt;0,COUNT(A$3:$A193),"")</f>
        <v>190</v>
      </c>
      <c r="B193" s="50" t="s">
        <v>3033</v>
      </c>
      <c r="C193" s="47" t="s">
        <v>3428</v>
      </c>
      <c r="D193" s="44" t="s">
        <v>3245</v>
      </c>
      <c r="E193" s="45">
        <v>3000</v>
      </c>
      <c r="F193" s="46">
        <f>IF(import20191[[#This Row],[BARU]]="",import20191[[#This Row],[JUMLAH AWAL]],import20191[[#This Row],[BARU]])</f>
        <v>9</v>
      </c>
      <c r="G193" s="48" t="s">
        <v>3563</v>
      </c>
      <c r="H193" s="46">
        <v>2700</v>
      </c>
      <c r="I193" s="46">
        <v>9</v>
      </c>
      <c r="J193" s="46"/>
      <c r="K193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3" s="53">
        <f ca="1">IF(OR(M192=MAX(import20191[NO]),M192=""),"",LOOKUP(ROW(M193)-ROWS($M$1:$M$3),import20191[NO]))</f>
        <v>190</v>
      </c>
      <c r="N193" s="49" t="str">
        <f ca="1">IF(import20192[[#This Row],[NO]]="","",LOOKUP(import20192[[#This Row],[NO]],import20191[NO],import20191[-]))</f>
        <v>UTN</v>
      </c>
      <c r="O193" s="47" t="str">
        <f ca="1">IF(import20192[[#This Row],[NO]]="","",LOOKUP(import20192[[#This Row],[NO]],import20191[NO],import20191[SERI]))</f>
        <v>18cm-1</v>
      </c>
      <c r="P193" s="44" t="str">
        <f ca="1">IF(import20192[[#This Row],[NO]]="","",LOOKUP(import20192[[#This Row],[NO]],import20191[NO],import20191[NAMA BARANG]))</f>
        <v>Pull Ribbon</v>
      </c>
      <c r="Q193" s="45">
        <f ca="1">IF(import20192[[#This Row],[NO]]="","",LOOKUP(import20192[[#This Row],[NO]],import20191[NO],import20191[ISI/ Jmlh/ Ctn]))</f>
        <v>3000</v>
      </c>
      <c r="R193" s="46">
        <f ca="1">IF(import20192[[#This Row],[NO]]="","",LOOKUP(import20192[[#This Row],[NO]],import20191[NO],import20191[JUMLAH]))</f>
        <v>9</v>
      </c>
      <c r="S193" s="48" t="str">
        <f ca="1">IF(import20192[[#This Row],[NO]]="","",LOOKUP(import20192[[#This Row],[NO]],import20191[NO],import20191[Grosir]))</f>
        <v>2700 (10%)</v>
      </c>
      <c r="T193" s="46">
        <f ca="1">IF(import20192[[#This Row],[NO]]="","",LOOKUP(import20192[[#This Row],[NO]],import20191[NO],import20191[Eceran]))</f>
        <v>2700</v>
      </c>
    </row>
    <row r="194" spans="1:20" ht="20.100000000000001" customHeight="1">
      <c r="A194" s="50">
        <f ca="1">IF(import20191[[#This Row],[JUMLAH]]&gt;0,COUNT(A$3:$A194),"")</f>
        <v>191</v>
      </c>
      <c r="B194" s="50" t="s">
        <v>3033</v>
      </c>
      <c r="C194" s="47" t="s">
        <v>3429</v>
      </c>
      <c r="D194" s="44" t="s">
        <v>3245</v>
      </c>
      <c r="E194" s="45">
        <v>3000</v>
      </c>
      <c r="F194" s="46">
        <f>IF(import20191[[#This Row],[BARU]]="",import20191[[#This Row],[JUMLAH AWAL]],import20191[[#This Row],[BARU]])</f>
        <v>3</v>
      </c>
      <c r="G194" s="48" t="s">
        <v>3564</v>
      </c>
      <c r="H194" s="46">
        <v>2500</v>
      </c>
      <c r="I194" s="46">
        <v>3</v>
      </c>
      <c r="J194" s="46"/>
      <c r="K194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4" s="53">
        <f ca="1">IF(OR(M193=MAX(import20191[NO]),M193=""),"",LOOKUP(ROW(M194)-ROWS($M$1:$M$3),import20191[NO]))</f>
        <v>191</v>
      </c>
      <c r="N194" s="49" t="str">
        <f ca="1">IF(import20192[[#This Row],[NO]]="","",LOOKUP(import20192[[#This Row],[NO]],import20191[NO],import20191[-]))</f>
        <v>UTN</v>
      </c>
      <c r="O194" s="47" t="str">
        <f ca="1">IF(import20192[[#This Row],[NO]]="","",LOOKUP(import20192[[#This Row],[NO]],import20191[NO],import20191[SERI]))</f>
        <v>LS-18</v>
      </c>
      <c r="P194" s="44" t="str">
        <f ca="1">IF(import20192[[#This Row],[NO]]="","",LOOKUP(import20192[[#This Row],[NO]],import20191[NO],import20191[NAMA BARANG]))</f>
        <v>Pull Ribbon</v>
      </c>
      <c r="Q194" s="45">
        <f ca="1">IF(import20192[[#This Row],[NO]]="","",LOOKUP(import20192[[#This Row],[NO]],import20191[NO],import20191[ISI/ Jmlh/ Ctn]))</f>
        <v>3000</v>
      </c>
      <c r="R194" s="46">
        <f ca="1">IF(import20192[[#This Row],[NO]]="","",LOOKUP(import20192[[#This Row],[NO]],import20191[NO],import20191[JUMLAH]))</f>
        <v>3</v>
      </c>
      <c r="S194" s="48" t="str">
        <f ca="1">IF(import20192[[#This Row],[NO]]="","",LOOKUP(import20192[[#This Row],[NO]],import20191[NO],import20191[Grosir]))</f>
        <v>2500 (10%)</v>
      </c>
      <c r="T194" s="46">
        <f ca="1">IF(import20192[[#This Row],[NO]]="","",LOOKUP(import20192[[#This Row],[NO]],import20191[NO],import20191[Eceran]))</f>
        <v>2500</v>
      </c>
    </row>
    <row r="195" spans="1:20" ht="20.100000000000001" customHeight="1">
      <c r="A195" s="12">
        <f ca="1">IF(import20191[[#This Row],[JUMLAH]]&gt;0,COUNT(A$3:$A195),"")</f>
        <v>192</v>
      </c>
      <c r="B195" s="50" t="s">
        <v>3033</v>
      </c>
      <c r="C195" s="47" t="s">
        <v>3430</v>
      </c>
      <c r="D195" s="44" t="s">
        <v>3245</v>
      </c>
      <c r="E195" s="45">
        <v>2000</v>
      </c>
      <c r="F195" s="46">
        <f>IF(import20191[[#This Row],[BARU]]="",import20191[[#This Row],[JUMLAH AWAL]],import20191[[#This Row],[BARU]])</f>
        <v>4</v>
      </c>
      <c r="G195" s="48" t="s">
        <v>3565</v>
      </c>
      <c r="H195" s="46">
        <v>4000</v>
      </c>
      <c r="I195" s="46">
        <v>4</v>
      </c>
      <c r="J195" s="46"/>
      <c r="K195" s="53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5" s="53">
        <f ca="1">IF(OR(M194=MAX(import20191[NO]),M194=""),"",LOOKUP(ROW(M195)-ROWS($M$1:$M$3),import20191[NO]))</f>
        <v>192</v>
      </c>
      <c r="N195" s="49" t="str">
        <f ca="1">IF(import20192[[#This Row],[NO]]="","",LOOKUP(import20192[[#This Row],[NO]],import20191[NO],import20191[-]))</f>
        <v>UTN</v>
      </c>
      <c r="O195" s="47" t="str">
        <f ca="1">IF(import20192[[#This Row],[NO]]="","",LOOKUP(import20192[[#This Row],[NO]],import20191[NO],import20191[SERI]))</f>
        <v>LS-23</v>
      </c>
      <c r="P195" s="44" t="str">
        <f ca="1">IF(import20192[[#This Row],[NO]]="","",LOOKUP(import20192[[#This Row],[NO]],import20191[NO],import20191[NAMA BARANG]))</f>
        <v>Pull Ribbon</v>
      </c>
      <c r="Q195" s="48">
        <f ca="1">IF(import20192[[#This Row],[NO]]="","",LOOKUP(import20192[[#This Row],[NO]],import20191[NO],import20191[ISI/ Jmlh/ Ctn]))</f>
        <v>2000</v>
      </c>
      <c r="R195" s="46">
        <f ca="1">IF(import20192[[#This Row],[NO]]="","",LOOKUP(import20192[[#This Row],[NO]],import20191[NO],import20191[JUMLAH]))</f>
        <v>4</v>
      </c>
      <c r="S195" s="46" t="str">
        <f ca="1">IF(import20192[[#This Row],[NO]]="","",LOOKUP(import20192[[#This Row],[NO]],import20191[NO],import20191[Grosir]))</f>
        <v>4000 (10%)</v>
      </c>
      <c r="T195" s="53">
        <f ca="1">IF(import20192[[#This Row],[NO]]="","",LOOKUP(import20192[[#This Row],[NO]],import20191[NO],import20191[Eceran]))</f>
        <v>4000</v>
      </c>
    </row>
    <row r="196" spans="1:20" ht="20.100000000000001" customHeight="1">
      <c r="A196" s="12"/>
      <c r="B196" s="50"/>
      <c r="C196" s="47"/>
      <c r="D196" s="44"/>
      <c r="E196" s="45"/>
      <c r="F196" s="45"/>
      <c r="G196" s="48"/>
      <c r="H196" s="46"/>
      <c r="J196" s="49"/>
      <c r="K196" s="50"/>
      <c r="L196" s="47"/>
      <c r="M196" s="47"/>
      <c r="N196" s="4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25" sqref="D25"/>
    </sheetView>
  </sheetViews>
  <sheetFormatPr defaultRowHeight="20.100000000000001" customHeight="1"/>
  <cols>
    <col min="1" max="1" width="4.5703125" style="13" customWidth="1"/>
    <col min="2" max="2" width="13.42578125" style="13" bestFit="1" customWidth="1"/>
    <col min="3" max="3" width="40.7109375" style="13" bestFit="1" customWidth="1"/>
    <col min="4" max="4" width="14.28515625" style="13" bestFit="1" customWidth="1"/>
    <col min="5" max="5" width="8.28515625" style="13" bestFit="1" customWidth="1"/>
    <col min="6" max="6" width="14.7109375" style="13" bestFit="1" customWidth="1"/>
    <col min="7" max="7" width="6" style="13" bestFit="1" customWidth="1"/>
    <col min="8" max="8" width="8" style="13" bestFit="1" customWidth="1"/>
    <col min="9" max="9" width="9.140625" style="13"/>
    <col min="10" max="10" width="3.7109375" style="13" customWidth="1"/>
    <col min="11" max="11" width="13.85546875" style="59" bestFit="1" customWidth="1"/>
    <col min="12" max="12" width="35.7109375" style="13" bestFit="1" customWidth="1"/>
    <col min="13" max="13" width="13.28515625" style="13" customWidth="1"/>
    <col min="14" max="14" width="10.7109375" style="13" customWidth="1"/>
    <col min="15" max="16384" width="9.140625" style="13"/>
  </cols>
  <sheetData>
    <row r="1" spans="1:14" ht="20.100000000000001" customHeight="1">
      <c r="A1" s="32"/>
      <c r="B1" s="55"/>
      <c r="C1" s="32"/>
      <c r="D1" s="32"/>
      <c r="E1" s="32"/>
      <c r="F1" s="32"/>
      <c r="G1" s="32"/>
      <c r="H1" s="32"/>
    </row>
    <row r="2" spans="1:14" ht="20.100000000000001" customHeight="1">
      <c r="A2" s="33" t="s">
        <v>2976</v>
      </c>
      <c r="B2" s="33" t="s">
        <v>2991</v>
      </c>
      <c r="C2" s="56" t="s">
        <v>2992</v>
      </c>
      <c r="D2" s="33" t="s">
        <v>2993</v>
      </c>
      <c r="E2" s="33" t="s">
        <v>2824</v>
      </c>
      <c r="F2" s="33" t="s">
        <v>2523</v>
      </c>
      <c r="G2" s="33" t="s">
        <v>2828</v>
      </c>
      <c r="H2" s="33" t="s">
        <v>2829</v>
      </c>
      <c r="J2" s="42" t="s">
        <v>2976</v>
      </c>
      <c r="K2" s="57" t="s">
        <v>2991</v>
      </c>
      <c r="L2" s="42" t="s">
        <v>2992</v>
      </c>
      <c r="M2" s="42" t="s">
        <v>2993</v>
      </c>
      <c r="N2" s="42" t="s">
        <v>3571</v>
      </c>
    </row>
    <row r="3" spans="1:14" ht="20.100000000000001" customHeight="1">
      <c r="A3" s="32">
        <f ca="1">IF(import2019postit1[[#This Row],[JUMLAH]]&gt;0,COUNT($A$2:A3),"")</f>
        <v>1</v>
      </c>
      <c r="B3" s="36" t="s">
        <v>2994</v>
      </c>
      <c r="C3" s="37" t="s">
        <v>2995</v>
      </c>
      <c r="D3" s="38">
        <v>1200</v>
      </c>
      <c r="E3" s="39">
        <f>IF(import2019postit1[[#This Row],[BARU]]="",import2019postit1[[#This Row],[JUMLAH AWAL]],import2019postit1[[#This Row],[BARU]])</f>
        <v>13</v>
      </c>
      <c r="F3" s="39">
        <v>13</v>
      </c>
      <c r="G3" s="32"/>
      <c r="H3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" s="46">
        <f ca="1">IF(OR(J2="",J2=MAX(import2019postit1[NO])),"",LOOKUP(ROW(J3)-ROWS($J$1:$J$2),import2019postit1[NO]))</f>
        <v>1</v>
      </c>
      <c r="K3" s="60" t="str">
        <f ca="1">IF(import2019postit2[[#This Row],[NO]]="","",LOOKUP(import2019postit2[[#This Row],[NO]],import2019postit1[NO],import2019postit1[SERI BARANG]))</f>
        <v>WLT-8838</v>
      </c>
      <c r="L3" s="44" t="str">
        <f ca="1">IF(import2019postit2[[#This Row],[NO]]="","",LOOKUP(import2019postit2[[#This Row],[NO]],import2019postit1[NO],import2019postit1[NAMA BARANG]))</f>
        <v>Post It WALITO</v>
      </c>
      <c r="M3" s="45">
        <f ca="1">IF(import2019postit2[[#This Row],[NO]]="","",LOOKUP(import2019postit2[[#This Row],[NO]],import2019postit1[NO],import2019postit1[ISI/ Jmlh/ Ctn]))</f>
        <v>1200</v>
      </c>
      <c r="N3" s="46">
        <f ca="1">IF(import2019postit2[[#This Row],[NO]]="","",LOOKUP(import2019postit2[[#This Row],[NO]],import2019postit1[NO],import2019postit1[JUMLAH]))</f>
        <v>13</v>
      </c>
    </row>
    <row r="4" spans="1:14" ht="20.100000000000001" customHeight="1">
      <c r="A4" s="32">
        <f ca="1">IF(import2019postit1[[#This Row],[JUMLAH]]&gt;0,COUNT($A$2:A4),"")</f>
        <v>2</v>
      </c>
      <c r="B4" s="36" t="s">
        <v>2996</v>
      </c>
      <c r="C4" s="37" t="s">
        <v>2995</v>
      </c>
      <c r="D4" s="38">
        <v>1200</v>
      </c>
      <c r="E4" s="39">
        <f>IF(import2019postit1[[#This Row],[BARU]]="",import2019postit1[[#This Row],[JUMLAH AWAL]],import2019postit1[[#This Row],[BARU]])</f>
        <v>1</v>
      </c>
      <c r="F4" s="39">
        <v>1</v>
      </c>
      <c r="G4" s="32"/>
      <c r="H4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4" s="46">
        <f ca="1">IF(OR(J3="",J3=MAX(import2019postit1[NO])),"",LOOKUP(ROW(J4)-ROWS($J$1:$J$2),import2019postit1[NO]))</f>
        <v>2</v>
      </c>
      <c r="K4" s="60" t="str">
        <f ca="1">IF(import2019postit2[[#This Row],[NO]]="","",LOOKUP(import2019postit2[[#This Row],[NO]],import2019postit1[NO],import2019postit1[SERI BARANG]))</f>
        <v>WLT-8933</v>
      </c>
      <c r="L4" s="44" t="str">
        <f ca="1">IF(import2019postit2[[#This Row],[NO]]="","",LOOKUP(import2019postit2[[#This Row],[NO]],import2019postit1[NO],import2019postit1[NAMA BARANG]))</f>
        <v>Post It WALITO</v>
      </c>
      <c r="M4" s="45">
        <f ca="1">IF(import2019postit2[[#This Row],[NO]]="","",LOOKUP(import2019postit2[[#This Row],[NO]],import2019postit1[NO],import2019postit1[ISI/ Jmlh/ Ctn]))</f>
        <v>1200</v>
      </c>
      <c r="N4" s="46">
        <f ca="1">IF(import2019postit2[[#This Row],[NO]]="","",LOOKUP(import2019postit2[[#This Row],[NO]],import2019postit1[NO],import2019postit1[JUMLAH]))</f>
        <v>1</v>
      </c>
    </row>
    <row r="5" spans="1:14" ht="20.100000000000001" customHeight="1">
      <c r="A5" s="32">
        <f ca="1">IF(import2019postit1[[#This Row],[JUMLAH]]&gt;0,COUNT($A$2:A5),"")</f>
        <v>3</v>
      </c>
      <c r="B5" s="36" t="s">
        <v>2997</v>
      </c>
      <c r="C5" s="37" t="s">
        <v>2995</v>
      </c>
      <c r="D5" s="38">
        <v>1200</v>
      </c>
      <c r="E5" s="39">
        <f>IF(import2019postit1[[#This Row],[BARU]]="",import2019postit1[[#This Row],[JUMLAH AWAL]],import2019postit1[[#This Row],[BARU]])</f>
        <v>2</v>
      </c>
      <c r="F5" s="39">
        <v>2</v>
      </c>
      <c r="G5" s="32"/>
      <c r="H5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5" s="46">
        <f ca="1">IF(OR(J4="",J4=MAX(import2019postit1[NO])),"",LOOKUP(ROW(J5)-ROWS($J$1:$J$2),import2019postit1[NO]))</f>
        <v>3</v>
      </c>
      <c r="K5" s="60" t="str">
        <f ca="1">IF(import2019postit2[[#This Row],[NO]]="","",LOOKUP(import2019postit2[[#This Row],[NO]],import2019postit1[NO],import2019postit1[SERI BARANG]))</f>
        <v>WLT-8927</v>
      </c>
      <c r="L5" s="44" t="str">
        <f ca="1">IF(import2019postit2[[#This Row],[NO]]="","",LOOKUP(import2019postit2[[#This Row],[NO]],import2019postit1[NO],import2019postit1[NAMA BARANG]))</f>
        <v>Post It WALITO</v>
      </c>
      <c r="M5" s="45">
        <f ca="1">IF(import2019postit2[[#This Row],[NO]]="","",LOOKUP(import2019postit2[[#This Row],[NO]],import2019postit1[NO],import2019postit1[ISI/ Jmlh/ Ctn]))</f>
        <v>1200</v>
      </c>
      <c r="N5" s="46">
        <f ca="1">IF(import2019postit2[[#This Row],[NO]]="","",LOOKUP(import2019postit2[[#This Row],[NO]],import2019postit1[NO],import2019postit1[JUMLAH]))</f>
        <v>2</v>
      </c>
    </row>
    <row r="6" spans="1:14" ht="20.100000000000001" customHeight="1">
      <c r="A6" s="32">
        <f ca="1">IF(import2019postit1[[#This Row],[JUMLAH]]&gt;0,COUNT($A$2:A6),"")</f>
        <v>4</v>
      </c>
      <c r="B6" s="36" t="s">
        <v>2998</v>
      </c>
      <c r="C6" s="37" t="s">
        <v>2995</v>
      </c>
      <c r="D6" s="38">
        <v>1200</v>
      </c>
      <c r="E6" s="39">
        <f>IF(import2019postit1[[#This Row],[BARU]]="",import2019postit1[[#This Row],[JUMLAH AWAL]],import2019postit1[[#This Row],[BARU]])</f>
        <v>2</v>
      </c>
      <c r="F6" s="39">
        <v>2</v>
      </c>
      <c r="G6" s="32"/>
      <c r="H6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6" s="46">
        <f ca="1">IF(OR(J5="",J5=MAX(import2019postit1[NO])),"",LOOKUP(ROW(J6)-ROWS($J$1:$J$2),import2019postit1[NO]))</f>
        <v>4</v>
      </c>
      <c r="K6" s="60" t="str">
        <f ca="1">IF(import2019postit2[[#This Row],[NO]]="","",LOOKUP(import2019postit2[[#This Row],[NO]],import2019postit1[NO],import2019postit1[SERI BARANG]))</f>
        <v>WLT-8921</v>
      </c>
      <c r="L6" s="44" t="str">
        <f ca="1">IF(import2019postit2[[#This Row],[NO]]="","",LOOKUP(import2019postit2[[#This Row],[NO]],import2019postit1[NO],import2019postit1[NAMA BARANG]))</f>
        <v>Post It WALITO</v>
      </c>
      <c r="M6" s="45">
        <f ca="1">IF(import2019postit2[[#This Row],[NO]]="","",LOOKUP(import2019postit2[[#This Row],[NO]],import2019postit1[NO],import2019postit1[ISI/ Jmlh/ Ctn]))</f>
        <v>1200</v>
      </c>
      <c r="N6" s="46">
        <f ca="1">IF(import2019postit2[[#This Row],[NO]]="","",LOOKUP(import2019postit2[[#This Row],[NO]],import2019postit1[NO],import2019postit1[JUMLAH]))</f>
        <v>2</v>
      </c>
    </row>
    <row r="7" spans="1:14" ht="20.100000000000001" customHeight="1">
      <c r="A7" s="32">
        <f ca="1">IF(import2019postit1[[#This Row],[JUMLAH]]&gt;0,COUNT($A$2:A7),"")</f>
        <v>5</v>
      </c>
      <c r="B7" s="36" t="s">
        <v>2999</v>
      </c>
      <c r="C7" s="37" t="s">
        <v>2995</v>
      </c>
      <c r="D7" s="38">
        <v>1200</v>
      </c>
      <c r="E7" s="39">
        <f>IF(import2019postit1[[#This Row],[BARU]]="",import2019postit1[[#This Row],[JUMLAH AWAL]],import2019postit1[[#This Row],[BARU]])</f>
        <v>2</v>
      </c>
      <c r="F7" s="39">
        <v>2</v>
      </c>
      <c r="G7" s="32"/>
      <c r="H7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7" s="46">
        <f ca="1">IF(OR(J6="",J6=MAX(import2019postit1[NO])),"",LOOKUP(ROW(J7)-ROWS($J$1:$J$2),import2019postit1[NO]))</f>
        <v>5</v>
      </c>
      <c r="K7" s="60" t="str">
        <f ca="1">IF(import2019postit2[[#This Row],[NO]]="","",LOOKUP(import2019postit2[[#This Row],[NO]],import2019postit1[NO],import2019postit1[SERI BARANG]))</f>
        <v>WLT-8840</v>
      </c>
      <c r="L7" s="44" t="str">
        <f ca="1">IF(import2019postit2[[#This Row],[NO]]="","",LOOKUP(import2019postit2[[#This Row],[NO]],import2019postit1[NO],import2019postit1[NAMA BARANG]))</f>
        <v>Post It WALITO</v>
      </c>
      <c r="M7" s="45">
        <f ca="1">IF(import2019postit2[[#This Row],[NO]]="","",LOOKUP(import2019postit2[[#This Row],[NO]],import2019postit1[NO],import2019postit1[ISI/ Jmlh/ Ctn]))</f>
        <v>1200</v>
      </c>
      <c r="N7" s="46">
        <f ca="1">IF(import2019postit2[[#This Row],[NO]]="","",LOOKUP(import2019postit2[[#This Row],[NO]],import2019postit1[NO],import2019postit1[JUMLAH]))</f>
        <v>2</v>
      </c>
    </row>
    <row r="8" spans="1:14" ht="20.100000000000001" customHeight="1">
      <c r="A8" s="32">
        <f ca="1">IF(import2019postit1[[#This Row],[JUMLAH]]&gt;0,COUNT($A$2:A8),"")</f>
        <v>6</v>
      </c>
      <c r="B8" s="36" t="s">
        <v>3000</v>
      </c>
      <c r="C8" s="37" t="s">
        <v>2995</v>
      </c>
      <c r="D8" s="38">
        <v>1200</v>
      </c>
      <c r="E8" s="39">
        <f>IF(import2019postit1[[#This Row],[BARU]]="",import2019postit1[[#This Row],[JUMLAH AWAL]],import2019postit1[[#This Row],[BARU]])</f>
        <v>31</v>
      </c>
      <c r="F8" s="39">
        <v>31</v>
      </c>
      <c r="G8" s="32"/>
      <c r="H8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8" s="46">
        <f ca="1">IF(OR(J7="",J7=MAX(import2019postit1[NO])),"",LOOKUP(ROW(J8)-ROWS($J$1:$J$2),import2019postit1[NO]))</f>
        <v>6</v>
      </c>
      <c r="K8" s="60" t="str">
        <f ca="1">IF(import2019postit2[[#This Row],[NO]]="","",LOOKUP(import2019postit2[[#This Row],[NO]],import2019postit1[NO],import2019postit1[SERI BARANG]))</f>
        <v>WLT-8886</v>
      </c>
      <c r="L8" s="44" t="str">
        <f ca="1">IF(import2019postit2[[#This Row],[NO]]="","",LOOKUP(import2019postit2[[#This Row],[NO]],import2019postit1[NO],import2019postit1[NAMA BARANG]))</f>
        <v>Post It WALITO</v>
      </c>
      <c r="M8" s="45">
        <f ca="1">IF(import2019postit2[[#This Row],[NO]]="","",LOOKUP(import2019postit2[[#This Row],[NO]],import2019postit1[NO],import2019postit1[ISI/ Jmlh/ Ctn]))</f>
        <v>1200</v>
      </c>
      <c r="N8" s="46">
        <f ca="1">IF(import2019postit2[[#This Row],[NO]]="","",LOOKUP(import2019postit2[[#This Row],[NO]],import2019postit1[NO],import2019postit1[JUMLAH]))</f>
        <v>31</v>
      </c>
    </row>
    <row r="9" spans="1:14" ht="20.100000000000001" customHeight="1">
      <c r="A9" s="32">
        <f ca="1">IF(import2019postit1[[#This Row],[JUMLAH]]&gt;0,COUNT($A$2:A9),"")</f>
        <v>7</v>
      </c>
      <c r="B9" s="36" t="s">
        <v>3001</v>
      </c>
      <c r="C9" s="37" t="s">
        <v>2995</v>
      </c>
      <c r="D9" s="38">
        <v>1200</v>
      </c>
      <c r="E9" s="39">
        <f>IF(import2019postit1[[#This Row],[BARU]]="",import2019postit1[[#This Row],[JUMLAH AWAL]],import2019postit1[[#This Row],[BARU]])</f>
        <v>1</v>
      </c>
      <c r="F9" s="39">
        <v>1</v>
      </c>
      <c r="G9" s="32"/>
      <c r="H9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9" s="46">
        <f ca="1">IF(OR(J8="",J8=MAX(import2019postit1[NO])),"",LOOKUP(ROW(J9)-ROWS($J$1:$J$2),import2019postit1[NO]))</f>
        <v>7</v>
      </c>
      <c r="K9" s="60" t="str">
        <f ca="1">IF(import2019postit2[[#This Row],[NO]]="","",LOOKUP(import2019postit2[[#This Row],[NO]],import2019postit1[NO],import2019postit1[SERI BARANG]))</f>
        <v>WLT-8846</v>
      </c>
      <c r="L9" s="44" t="str">
        <f ca="1">IF(import2019postit2[[#This Row],[NO]]="","",LOOKUP(import2019postit2[[#This Row],[NO]],import2019postit1[NO],import2019postit1[NAMA BARANG]))</f>
        <v>Post It WALITO</v>
      </c>
      <c r="M9" s="45">
        <f ca="1">IF(import2019postit2[[#This Row],[NO]]="","",LOOKUP(import2019postit2[[#This Row],[NO]],import2019postit1[NO],import2019postit1[ISI/ Jmlh/ Ctn]))</f>
        <v>1200</v>
      </c>
      <c r="N9" s="46">
        <f ca="1">IF(import2019postit2[[#This Row],[NO]]="","",LOOKUP(import2019postit2[[#This Row],[NO]],import2019postit1[NO],import2019postit1[JUMLAH]))</f>
        <v>1</v>
      </c>
    </row>
    <row r="10" spans="1:14" ht="20.100000000000001" customHeight="1">
      <c r="A10" s="32">
        <f ca="1">IF(import2019postit1[[#This Row],[JUMLAH]]&gt;0,COUNT($A$2:A10),"")</f>
        <v>8</v>
      </c>
      <c r="B10" s="36" t="s">
        <v>3002</v>
      </c>
      <c r="C10" s="37" t="s">
        <v>2995</v>
      </c>
      <c r="D10" s="38">
        <v>1200</v>
      </c>
      <c r="E10" s="39">
        <f>IF(import2019postit1[[#This Row],[BARU]]="",import2019postit1[[#This Row],[JUMLAH AWAL]],import2019postit1[[#This Row],[BARU]])</f>
        <v>19</v>
      </c>
      <c r="F10" s="39">
        <v>19</v>
      </c>
      <c r="G10" s="32"/>
      <c r="H10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0" s="46">
        <f ca="1">IF(OR(J9="",J9=MAX(import2019postit1[NO])),"",LOOKUP(ROW(J10)-ROWS($J$1:$J$2),import2019postit1[NO]))</f>
        <v>8</v>
      </c>
      <c r="K10" s="60" t="str">
        <f ca="1">IF(import2019postit2[[#This Row],[NO]]="","",LOOKUP(import2019postit2[[#This Row],[NO]],import2019postit1[NO],import2019postit1[SERI BARANG]))</f>
        <v>WLT-8909</v>
      </c>
      <c r="L10" s="44" t="str">
        <f ca="1">IF(import2019postit2[[#This Row],[NO]]="","",LOOKUP(import2019postit2[[#This Row],[NO]],import2019postit1[NO],import2019postit1[NAMA BARANG]))</f>
        <v>Post It WALITO</v>
      </c>
      <c r="M10" s="45">
        <f ca="1">IF(import2019postit2[[#This Row],[NO]]="","",LOOKUP(import2019postit2[[#This Row],[NO]],import2019postit1[NO],import2019postit1[ISI/ Jmlh/ Ctn]))</f>
        <v>1200</v>
      </c>
      <c r="N10" s="46">
        <f ca="1">IF(import2019postit2[[#This Row],[NO]]="","",LOOKUP(import2019postit2[[#This Row],[NO]],import2019postit1[NO],import2019postit1[JUMLAH]))</f>
        <v>19</v>
      </c>
    </row>
    <row r="11" spans="1:14" ht="20.100000000000001" customHeight="1">
      <c r="A11" s="32">
        <f ca="1">IF(import2019postit1[[#This Row],[JUMLAH]]&gt;0,COUNT($A$2:A11),"")</f>
        <v>9</v>
      </c>
      <c r="B11" s="36" t="s">
        <v>3003</v>
      </c>
      <c r="C11" s="37" t="s">
        <v>2995</v>
      </c>
      <c r="D11" s="38">
        <v>1200</v>
      </c>
      <c r="E11" s="39">
        <f>IF(import2019postit1[[#This Row],[BARU]]="",import2019postit1[[#This Row],[JUMLAH AWAL]],import2019postit1[[#This Row],[BARU]])</f>
        <v>3</v>
      </c>
      <c r="F11" s="39">
        <v>3</v>
      </c>
      <c r="G11" s="32"/>
      <c r="H11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1" s="46">
        <f ca="1">IF(OR(J10="",J10=MAX(import2019postit1[NO])),"",LOOKUP(ROW(J11)-ROWS($J$1:$J$2),import2019postit1[NO]))</f>
        <v>9</v>
      </c>
      <c r="K11" s="60" t="str">
        <f ca="1">IF(import2019postit2[[#This Row],[NO]]="","",LOOKUP(import2019postit2[[#This Row],[NO]],import2019postit1[NO],import2019postit1[SERI BARANG]))</f>
        <v>WLT-8891</v>
      </c>
      <c r="L11" s="44" t="str">
        <f ca="1">IF(import2019postit2[[#This Row],[NO]]="","",LOOKUP(import2019postit2[[#This Row],[NO]],import2019postit1[NO],import2019postit1[NAMA BARANG]))</f>
        <v>Post It WALITO</v>
      </c>
      <c r="M11" s="45">
        <f ca="1">IF(import2019postit2[[#This Row],[NO]]="","",LOOKUP(import2019postit2[[#This Row],[NO]],import2019postit1[NO],import2019postit1[ISI/ Jmlh/ Ctn]))</f>
        <v>1200</v>
      </c>
      <c r="N11" s="46">
        <f ca="1">IF(import2019postit2[[#This Row],[NO]]="","",LOOKUP(import2019postit2[[#This Row],[NO]],import2019postit1[NO],import2019postit1[JUMLAH]))</f>
        <v>3</v>
      </c>
    </row>
    <row r="12" spans="1:14" ht="20.100000000000001" customHeight="1">
      <c r="A12" s="32">
        <f ca="1">IF(import2019postit1[[#This Row],[JUMLAH]]&gt;0,COUNT($A$2:A12),"")</f>
        <v>10</v>
      </c>
      <c r="B12" s="36" t="s">
        <v>3004</v>
      </c>
      <c r="C12" s="37" t="s">
        <v>2995</v>
      </c>
      <c r="D12" s="38">
        <v>1200</v>
      </c>
      <c r="E12" s="39">
        <f>IF(import2019postit1[[#This Row],[BARU]]="",import2019postit1[[#This Row],[JUMLAH AWAL]],import2019postit1[[#This Row],[BARU]])</f>
        <v>1</v>
      </c>
      <c r="F12" s="39">
        <v>1</v>
      </c>
      <c r="G12" s="32"/>
      <c r="H12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2" s="46">
        <f ca="1">IF(OR(J11="",J11=MAX(import2019postit1[NO])),"",LOOKUP(ROW(J12)-ROWS($J$1:$J$2),import2019postit1[NO]))</f>
        <v>10</v>
      </c>
      <c r="K12" s="60" t="str">
        <f ca="1">IF(import2019postit2[[#This Row],[NO]]="","",LOOKUP(import2019postit2[[#This Row],[NO]],import2019postit1[NO],import2019postit1[SERI BARANG]))</f>
        <v>WLT-8946</v>
      </c>
      <c r="L12" s="44" t="str">
        <f ca="1">IF(import2019postit2[[#This Row],[NO]]="","",LOOKUP(import2019postit2[[#This Row],[NO]],import2019postit1[NO],import2019postit1[NAMA BARANG]))</f>
        <v>Post It WALITO</v>
      </c>
      <c r="M12" s="45">
        <f ca="1">IF(import2019postit2[[#This Row],[NO]]="","",LOOKUP(import2019postit2[[#This Row],[NO]],import2019postit1[NO],import2019postit1[ISI/ Jmlh/ Ctn]))</f>
        <v>1200</v>
      </c>
      <c r="N12" s="46">
        <f ca="1">IF(import2019postit2[[#This Row],[NO]]="","",LOOKUP(import2019postit2[[#This Row],[NO]],import2019postit1[NO],import2019postit1[JUMLAH]))</f>
        <v>1</v>
      </c>
    </row>
    <row r="13" spans="1:14" ht="20.100000000000001" customHeight="1">
      <c r="A13" s="32">
        <f ca="1">IF(import2019postit1[[#This Row],[JUMLAH]]&gt;0,COUNT($A$2:A13),"")</f>
        <v>11</v>
      </c>
      <c r="B13" s="36" t="s">
        <v>3005</v>
      </c>
      <c r="C13" s="37" t="s">
        <v>2995</v>
      </c>
      <c r="D13" s="38">
        <v>1200</v>
      </c>
      <c r="E13" s="39">
        <f>IF(import2019postit1[[#This Row],[BARU]]="",import2019postit1[[#This Row],[JUMLAH AWAL]],import2019postit1[[#This Row],[BARU]])</f>
        <v>2</v>
      </c>
      <c r="F13" s="39">
        <v>2</v>
      </c>
      <c r="G13" s="32"/>
      <c r="H13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3" s="46">
        <f ca="1">IF(OR(J12="",J12=MAX(import2019postit1[NO])),"",LOOKUP(ROW(J13)-ROWS($J$1:$J$2),import2019postit1[NO]))</f>
        <v>11</v>
      </c>
      <c r="K13" s="60" t="str">
        <f ca="1">IF(import2019postit2[[#This Row],[NO]]="","",LOOKUP(import2019postit2[[#This Row],[NO]],import2019postit1[NO],import2019postit1[SERI BARANG]))</f>
        <v>WLT-8952</v>
      </c>
      <c r="L13" s="44" t="str">
        <f ca="1">IF(import2019postit2[[#This Row],[NO]]="","",LOOKUP(import2019postit2[[#This Row],[NO]],import2019postit1[NO],import2019postit1[NAMA BARANG]))</f>
        <v>Post It WALITO</v>
      </c>
      <c r="M13" s="45">
        <f ca="1">IF(import2019postit2[[#This Row],[NO]]="","",LOOKUP(import2019postit2[[#This Row],[NO]],import2019postit1[NO],import2019postit1[ISI/ Jmlh/ Ctn]))</f>
        <v>1200</v>
      </c>
      <c r="N13" s="46">
        <f ca="1">IF(import2019postit2[[#This Row],[NO]]="","",LOOKUP(import2019postit2[[#This Row],[NO]],import2019postit1[NO],import2019postit1[JUMLAH]))</f>
        <v>2</v>
      </c>
    </row>
    <row r="14" spans="1:14" ht="20.100000000000001" customHeight="1">
      <c r="A14" s="32">
        <f ca="1">IF(import2019postit1[[#This Row],[JUMLAH]]&gt;0,COUNT($A$2:A14),"")</f>
        <v>12</v>
      </c>
      <c r="B14" s="36" t="s">
        <v>3006</v>
      </c>
      <c r="C14" s="37" t="s">
        <v>2995</v>
      </c>
      <c r="D14" s="38">
        <v>1200</v>
      </c>
      <c r="E14" s="39">
        <f>IF(import2019postit1[[#This Row],[BARU]]="",import2019postit1[[#This Row],[JUMLAH AWAL]],import2019postit1[[#This Row],[BARU]])</f>
        <v>4</v>
      </c>
      <c r="F14" s="39">
        <v>4</v>
      </c>
      <c r="G14" s="32"/>
      <c r="H14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4" s="46">
        <f ca="1">IF(OR(J13="",J13=MAX(import2019postit1[NO])),"",LOOKUP(ROW(J14)-ROWS($J$1:$J$2),import2019postit1[NO]))</f>
        <v>12</v>
      </c>
      <c r="K14" s="60" t="str">
        <f ca="1">IF(import2019postit2[[#This Row],[NO]]="","",LOOKUP(import2019postit2[[#This Row],[NO]],import2019postit1[NO],import2019postit1[SERI BARANG]))</f>
        <v>WLT-8890A</v>
      </c>
      <c r="L14" s="44" t="str">
        <f ca="1">IF(import2019postit2[[#This Row],[NO]]="","",LOOKUP(import2019postit2[[#This Row],[NO]],import2019postit1[NO],import2019postit1[NAMA BARANG]))</f>
        <v>Post It WALITO</v>
      </c>
      <c r="M14" s="45">
        <f ca="1">IF(import2019postit2[[#This Row],[NO]]="","",LOOKUP(import2019postit2[[#This Row],[NO]],import2019postit1[NO],import2019postit1[ISI/ Jmlh/ Ctn]))</f>
        <v>1200</v>
      </c>
      <c r="N14" s="46">
        <f ca="1">IF(import2019postit2[[#This Row],[NO]]="","",LOOKUP(import2019postit2[[#This Row],[NO]],import2019postit1[NO],import2019postit1[JUMLAH]))</f>
        <v>4</v>
      </c>
    </row>
    <row r="15" spans="1:14" ht="20.100000000000001" customHeight="1">
      <c r="A15" s="32">
        <f ca="1">IF(import2019postit1[[#This Row],[JUMLAH]]&gt;0,COUNT($A$2:A15),"")</f>
        <v>13</v>
      </c>
      <c r="B15" s="36" t="s">
        <v>3007</v>
      </c>
      <c r="C15" s="37" t="s">
        <v>2995</v>
      </c>
      <c r="D15" s="38">
        <v>1200</v>
      </c>
      <c r="E15" s="39">
        <f>IF(import2019postit1[[#This Row],[BARU]]="",import2019postit1[[#This Row],[JUMLAH AWAL]],import2019postit1[[#This Row],[BARU]])</f>
        <v>2</v>
      </c>
      <c r="F15" s="39">
        <v>2</v>
      </c>
      <c r="G15" s="32"/>
      <c r="H15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5" s="46">
        <f ca="1">IF(OR(J14="",J14=MAX(import2019postit1[NO])),"",LOOKUP(ROW(J15)-ROWS($J$1:$J$2),import2019postit1[NO]))</f>
        <v>13</v>
      </c>
      <c r="K15" s="60" t="str">
        <f ca="1">IF(import2019postit2[[#This Row],[NO]]="","",LOOKUP(import2019postit2[[#This Row],[NO]],import2019postit1[NO],import2019postit1[SERI BARANG]))</f>
        <v>WLT-8889A</v>
      </c>
      <c r="L15" s="44" t="str">
        <f ca="1">IF(import2019postit2[[#This Row],[NO]]="","",LOOKUP(import2019postit2[[#This Row],[NO]],import2019postit1[NO],import2019postit1[NAMA BARANG]))</f>
        <v>Post It WALITO</v>
      </c>
      <c r="M15" s="45">
        <f ca="1">IF(import2019postit2[[#This Row],[NO]]="","",LOOKUP(import2019postit2[[#This Row],[NO]],import2019postit1[NO],import2019postit1[ISI/ Jmlh/ Ctn]))</f>
        <v>1200</v>
      </c>
      <c r="N15" s="46">
        <f ca="1">IF(import2019postit2[[#This Row],[NO]]="","",LOOKUP(import2019postit2[[#This Row],[NO]],import2019postit1[NO],import2019postit1[JUMLAH]))</f>
        <v>2</v>
      </c>
    </row>
    <row r="16" spans="1:14" ht="20.100000000000001" customHeight="1">
      <c r="A16" s="32">
        <f ca="1">IF(import2019postit1[[#This Row],[JUMLAH]]&gt;0,COUNT($A$2:A16),"")</f>
        <v>14</v>
      </c>
      <c r="B16" s="36" t="s">
        <v>3008</v>
      </c>
      <c r="C16" s="37" t="s">
        <v>2995</v>
      </c>
      <c r="D16" s="38">
        <v>1200</v>
      </c>
      <c r="E16" s="39">
        <f>IF(import2019postit1[[#This Row],[BARU]]="",import2019postit1[[#This Row],[JUMLAH AWAL]],import2019postit1[[#This Row],[BARU]])</f>
        <v>1</v>
      </c>
      <c r="F16" s="39">
        <v>1</v>
      </c>
      <c r="G16" s="32"/>
      <c r="H16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6" s="46">
        <f ca="1">IF(OR(J15="",J15=MAX(import2019postit1[NO])),"",LOOKUP(ROW(J16)-ROWS($J$1:$J$2),import2019postit1[NO]))</f>
        <v>14</v>
      </c>
      <c r="K16" s="60" t="str">
        <f ca="1">IF(import2019postit2[[#This Row],[NO]]="","",LOOKUP(import2019postit2[[#This Row],[NO]],import2019postit1[NO],import2019postit1[SERI BARANG]))</f>
        <v>WLT-8962</v>
      </c>
      <c r="L16" s="44" t="str">
        <f ca="1">IF(import2019postit2[[#This Row],[NO]]="","",LOOKUP(import2019postit2[[#This Row],[NO]],import2019postit1[NO],import2019postit1[NAMA BARANG]))</f>
        <v>Post It WALITO</v>
      </c>
      <c r="M16" s="45">
        <f ca="1">IF(import2019postit2[[#This Row],[NO]]="","",LOOKUP(import2019postit2[[#This Row],[NO]],import2019postit1[NO],import2019postit1[ISI/ Jmlh/ Ctn]))</f>
        <v>1200</v>
      </c>
      <c r="N16" s="46">
        <f ca="1">IF(import2019postit2[[#This Row],[NO]]="","",LOOKUP(import2019postit2[[#This Row],[NO]],import2019postit1[NO],import2019postit1[JUMLAH]))</f>
        <v>1</v>
      </c>
    </row>
    <row r="17" spans="1:14" ht="20.100000000000001" customHeight="1">
      <c r="A17" s="32">
        <f ca="1">IF(import2019postit1[[#This Row],[JUMLAH]]&gt;0,COUNT($A$2:A17),"")</f>
        <v>15</v>
      </c>
      <c r="B17" s="36" t="s">
        <v>3009</v>
      </c>
      <c r="C17" s="37" t="s">
        <v>2995</v>
      </c>
      <c r="D17" s="38">
        <v>1200</v>
      </c>
      <c r="E17" s="39">
        <f>IF(import2019postit1[[#This Row],[BARU]]="",import2019postit1[[#This Row],[JUMLAH AWAL]],import2019postit1[[#This Row],[BARU]])</f>
        <v>1</v>
      </c>
      <c r="F17" s="39">
        <v>1</v>
      </c>
      <c r="G17" s="32"/>
      <c r="H17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7" s="46">
        <f ca="1">IF(OR(J16="",J16=MAX(import2019postit1[NO])),"",LOOKUP(ROW(J17)-ROWS($J$1:$J$2),import2019postit1[NO]))</f>
        <v>15</v>
      </c>
      <c r="K17" s="60" t="str">
        <f ca="1">IF(import2019postit2[[#This Row],[NO]]="","",LOOKUP(import2019postit2[[#This Row],[NO]],import2019postit1[NO],import2019postit1[SERI BARANG]))</f>
        <v>WLT-8839</v>
      </c>
      <c r="L17" s="44" t="str">
        <f ca="1">IF(import2019postit2[[#This Row],[NO]]="","",LOOKUP(import2019postit2[[#This Row],[NO]],import2019postit1[NO],import2019postit1[NAMA BARANG]))</f>
        <v>Post It WALITO</v>
      </c>
      <c r="M17" s="45">
        <f ca="1">IF(import2019postit2[[#This Row],[NO]]="","",LOOKUP(import2019postit2[[#This Row],[NO]],import2019postit1[NO],import2019postit1[ISI/ Jmlh/ Ctn]))</f>
        <v>1200</v>
      </c>
      <c r="N17" s="46">
        <f ca="1">IF(import2019postit2[[#This Row],[NO]]="","",LOOKUP(import2019postit2[[#This Row],[NO]],import2019postit1[NO],import2019postit1[JUMLAH]))</f>
        <v>1</v>
      </c>
    </row>
    <row r="18" spans="1:14" ht="20.100000000000001" customHeight="1">
      <c r="A18" s="32">
        <f ca="1">IF(import2019postit1[[#This Row],[JUMLAH]]&gt;0,COUNT($A$2:A18),"")</f>
        <v>16</v>
      </c>
      <c r="B18" s="36" t="s">
        <v>3010</v>
      </c>
      <c r="C18" s="37" t="s">
        <v>2995</v>
      </c>
      <c r="D18" s="38">
        <v>1200</v>
      </c>
      <c r="E18" s="39">
        <f>IF(import2019postit1[[#This Row],[BARU]]="",import2019postit1[[#This Row],[JUMLAH AWAL]],import2019postit1[[#This Row],[BARU]])</f>
        <v>1</v>
      </c>
      <c r="F18" s="39">
        <v>1</v>
      </c>
      <c r="G18" s="32"/>
      <c r="H18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8" s="46">
        <f ca="1">IF(OR(J17="",J17=MAX(import2019postit1[NO])),"",LOOKUP(ROW(J18)-ROWS($J$1:$J$2),import2019postit1[NO]))</f>
        <v>16</v>
      </c>
      <c r="K18" s="60" t="str">
        <f ca="1">IF(import2019postit2[[#This Row],[NO]]="","",LOOKUP(import2019postit2[[#This Row],[NO]],import2019postit1[NO],import2019postit1[SERI BARANG]))</f>
        <v>WLT-8850</v>
      </c>
      <c r="L18" s="44" t="str">
        <f ca="1">IF(import2019postit2[[#This Row],[NO]]="","",LOOKUP(import2019postit2[[#This Row],[NO]],import2019postit1[NO],import2019postit1[NAMA BARANG]))</f>
        <v>Post It WALITO</v>
      </c>
      <c r="M18" s="45">
        <f ca="1">IF(import2019postit2[[#This Row],[NO]]="","",LOOKUP(import2019postit2[[#This Row],[NO]],import2019postit1[NO],import2019postit1[ISI/ Jmlh/ Ctn]))</f>
        <v>1200</v>
      </c>
      <c r="N18" s="46">
        <f ca="1">IF(import2019postit2[[#This Row],[NO]]="","",LOOKUP(import2019postit2[[#This Row],[NO]],import2019postit1[NO],import2019postit1[JUMLAH]))</f>
        <v>1</v>
      </c>
    </row>
    <row r="19" spans="1:14" ht="20.100000000000001" customHeight="1">
      <c r="A19" s="32">
        <f ca="1">IF(import2019postit1[[#This Row],[JUMLAH]]&gt;0,COUNT($A$2:A19),"")</f>
        <v>17</v>
      </c>
      <c r="B19" s="36" t="s">
        <v>3011</v>
      </c>
      <c r="C19" s="37" t="s">
        <v>2995</v>
      </c>
      <c r="D19" s="38">
        <v>1200</v>
      </c>
      <c r="E19" s="39">
        <f>IF(import2019postit1[[#This Row],[BARU]]="",import2019postit1[[#This Row],[JUMLAH AWAL]],import2019postit1[[#This Row],[BARU]])</f>
        <v>2</v>
      </c>
      <c r="F19" s="39">
        <v>2</v>
      </c>
      <c r="G19" s="32"/>
      <c r="H19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9" s="46">
        <f ca="1">IF(OR(J18="",J18=MAX(import2019postit1[NO])),"",LOOKUP(ROW(J19)-ROWS($J$1:$J$2),import2019postit1[NO]))</f>
        <v>17</v>
      </c>
      <c r="K19" s="60" t="str">
        <f ca="1">IF(import2019postit2[[#This Row],[NO]]="","",LOOKUP(import2019postit2[[#This Row],[NO]],import2019postit1[NO],import2019postit1[SERI BARANG]))</f>
        <v>WLT-8953</v>
      </c>
      <c r="L19" s="44" t="str">
        <f ca="1">IF(import2019postit2[[#This Row],[NO]]="","",LOOKUP(import2019postit2[[#This Row],[NO]],import2019postit1[NO],import2019postit1[NAMA BARANG]))</f>
        <v>Post It WALITO</v>
      </c>
      <c r="M19" s="45">
        <f ca="1">IF(import2019postit2[[#This Row],[NO]]="","",LOOKUP(import2019postit2[[#This Row],[NO]],import2019postit1[NO],import2019postit1[ISI/ Jmlh/ Ctn]))</f>
        <v>1200</v>
      </c>
      <c r="N19" s="46">
        <f ca="1">IF(import2019postit2[[#This Row],[NO]]="","",LOOKUP(import2019postit2[[#This Row],[NO]],import2019postit1[NO],import2019postit1[JUMLAH]))</f>
        <v>2</v>
      </c>
    </row>
    <row r="20" spans="1:14" ht="20.100000000000001" customHeight="1">
      <c r="A20" s="32">
        <f ca="1">IF(import2019postit1[[#This Row],[JUMLAH]]&gt;0,COUNT($A$2:A20),"")</f>
        <v>18</v>
      </c>
      <c r="B20" s="36" t="s">
        <v>3012</v>
      </c>
      <c r="C20" s="37" t="s">
        <v>2995</v>
      </c>
      <c r="D20" s="38">
        <v>1200</v>
      </c>
      <c r="E20" s="39">
        <f>IF(import2019postit1[[#This Row],[BARU]]="",import2019postit1[[#This Row],[JUMLAH AWAL]],import2019postit1[[#This Row],[BARU]])</f>
        <v>2</v>
      </c>
      <c r="F20" s="39">
        <v>2</v>
      </c>
      <c r="G20" s="32"/>
      <c r="H20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0" s="46">
        <f ca="1">IF(OR(J19="",J19=MAX(import2019postit1[NO])),"",LOOKUP(ROW(J20)-ROWS($J$1:$J$2),import2019postit1[NO]))</f>
        <v>18</v>
      </c>
      <c r="K20" s="60" t="str">
        <f ca="1">IF(import2019postit2[[#This Row],[NO]]="","",LOOKUP(import2019postit2[[#This Row],[NO]],import2019postit1[NO],import2019postit1[SERI BARANG]))</f>
        <v>WLT-8843</v>
      </c>
      <c r="L20" s="44" t="str">
        <f ca="1">IF(import2019postit2[[#This Row],[NO]]="","",LOOKUP(import2019postit2[[#This Row],[NO]],import2019postit1[NO],import2019postit1[NAMA BARANG]))</f>
        <v>Post It WALITO</v>
      </c>
      <c r="M20" s="45">
        <f ca="1">IF(import2019postit2[[#This Row],[NO]]="","",LOOKUP(import2019postit2[[#This Row],[NO]],import2019postit1[NO],import2019postit1[ISI/ Jmlh/ Ctn]))</f>
        <v>1200</v>
      </c>
      <c r="N20" s="46">
        <f ca="1">IF(import2019postit2[[#This Row],[NO]]="","",LOOKUP(import2019postit2[[#This Row],[NO]],import2019postit1[NO],import2019postit1[JUMLAH]))</f>
        <v>2</v>
      </c>
    </row>
    <row r="21" spans="1:14" ht="20.100000000000001" customHeight="1">
      <c r="A21" s="32">
        <f ca="1">IF(import2019postit1[[#This Row],[JUMLAH]]&gt;0,COUNT($A$2:A21),"")</f>
        <v>19</v>
      </c>
      <c r="B21" s="36" t="s">
        <v>3013</v>
      </c>
      <c r="C21" s="37" t="s">
        <v>2995</v>
      </c>
      <c r="D21" s="38">
        <v>1200</v>
      </c>
      <c r="E21" s="39">
        <f>IF(import2019postit1[[#This Row],[BARU]]="",import2019postit1[[#This Row],[JUMLAH AWAL]],import2019postit1[[#This Row],[BARU]])</f>
        <v>1</v>
      </c>
      <c r="F21" s="39">
        <v>1</v>
      </c>
      <c r="G21" s="32"/>
      <c r="H21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1" s="46">
        <f ca="1">IF(OR(J20="",J20=MAX(import2019postit1[NO])),"",LOOKUP(ROW(J21)-ROWS($J$1:$J$2),import2019postit1[NO]))</f>
        <v>19</v>
      </c>
      <c r="K21" s="60" t="str">
        <f ca="1">IF(import2019postit2[[#This Row],[NO]]="","",LOOKUP(import2019postit2[[#This Row],[NO]],import2019postit1[NO],import2019postit1[SERI BARANG]))</f>
        <v>WLT-8841</v>
      </c>
      <c r="L21" s="44" t="str">
        <f ca="1">IF(import2019postit2[[#This Row],[NO]]="","",LOOKUP(import2019postit2[[#This Row],[NO]],import2019postit1[NO],import2019postit1[NAMA BARANG]))</f>
        <v>Post It WALITO</v>
      </c>
      <c r="M21" s="45">
        <f ca="1">IF(import2019postit2[[#This Row],[NO]]="","",LOOKUP(import2019postit2[[#This Row],[NO]],import2019postit1[NO],import2019postit1[ISI/ Jmlh/ Ctn]))</f>
        <v>1200</v>
      </c>
      <c r="N21" s="46">
        <f ca="1">IF(import2019postit2[[#This Row],[NO]]="","",LOOKUP(import2019postit2[[#This Row],[NO]],import2019postit1[NO],import2019postit1[JUMLAH]))</f>
        <v>1</v>
      </c>
    </row>
    <row r="22" spans="1:14" ht="20.100000000000001" customHeight="1">
      <c r="A22" s="32">
        <f ca="1">IF(import2019postit1[[#This Row],[JUMLAH]]&gt;0,COUNT($A$2:A22),"")</f>
        <v>20</v>
      </c>
      <c r="B22" s="36" t="s">
        <v>3014</v>
      </c>
      <c r="C22" s="37" t="s">
        <v>2995</v>
      </c>
      <c r="D22" s="38">
        <v>1200</v>
      </c>
      <c r="E22" s="39">
        <f>IF(import2019postit1[[#This Row],[BARU]]="",import2019postit1[[#This Row],[JUMLAH AWAL]],import2019postit1[[#This Row],[BARU]])</f>
        <v>1</v>
      </c>
      <c r="F22" s="39">
        <v>1</v>
      </c>
      <c r="G22" s="32"/>
      <c r="H22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2" s="46">
        <f ca="1">IF(OR(J21="",J21=MAX(import2019postit1[NO])),"",LOOKUP(ROW(J22)-ROWS($J$1:$J$2),import2019postit1[NO]))</f>
        <v>20</v>
      </c>
      <c r="K22" s="60" t="str">
        <f ca="1">IF(import2019postit2[[#This Row],[NO]]="","",LOOKUP(import2019postit2[[#This Row],[NO]],import2019postit1[NO],import2019postit1[SERI BARANG]))</f>
        <v>WLT-8920</v>
      </c>
      <c r="L22" s="44" t="str">
        <f ca="1">IF(import2019postit2[[#This Row],[NO]]="","",LOOKUP(import2019postit2[[#This Row],[NO]],import2019postit1[NO],import2019postit1[NAMA BARANG]))</f>
        <v>Post It WALITO</v>
      </c>
      <c r="M22" s="45">
        <f ca="1">IF(import2019postit2[[#This Row],[NO]]="","",LOOKUP(import2019postit2[[#This Row],[NO]],import2019postit1[NO],import2019postit1[ISI/ Jmlh/ Ctn]))</f>
        <v>1200</v>
      </c>
      <c r="N22" s="46">
        <f ca="1">IF(import2019postit2[[#This Row],[NO]]="","",LOOKUP(import2019postit2[[#This Row],[NO]],import2019postit1[NO],import2019postit1[JUMLAH]))</f>
        <v>1</v>
      </c>
    </row>
    <row r="23" spans="1:14" ht="20.100000000000001" customHeight="1">
      <c r="A23" s="32">
        <f ca="1">IF(import2019postit1[[#This Row],[JUMLAH]]&gt;0,COUNT($A$2:A23),"")</f>
        <v>21</v>
      </c>
      <c r="B23" s="36" t="s">
        <v>3012</v>
      </c>
      <c r="C23" s="37" t="s">
        <v>2995</v>
      </c>
      <c r="D23" s="38">
        <v>1200</v>
      </c>
      <c r="E23" s="39">
        <f>IF(import2019postit1[[#This Row],[BARU]]="",import2019postit1[[#This Row],[JUMLAH AWAL]],import2019postit1[[#This Row],[BARU]])</f>
        <v>2</v>
      </c>
      <c r="F23" s="39">
        <v>2</v>
      </c>
      <c r="G23" s="32"/>
      <c r="H23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3" s="46">
        <f ca="1">IF(OR(J22="",J22=MAX(import2019postit1[NO])),"",LOOKUP(ROW(J23)-ROWS($J$1:$J$2),import2019postit1[NO]))</f>
        <v>21</v>
      </c>
      <c r="K23" s="60" t="str">
        <f ca="1">IF(import2019postit2[[#This Row],[NO]]="","",LOOKUP(import2019postit2[[#This Row],[NO]],import2019postit1[NO],import2019postit1[SERI BARANG]))</f>
        <v>WLT-8843</v>
      </c>
      <c r="L23" s="44" t="str">
        <f ca="1">IF(import2019postit2[[#This Row],[NO]]="","",LOOKUP(import2019postit2[[#This Row],[NO]],import2019postit1[NO],import2019postit1[NAMA BARANG]))</f>
        <v>Post It WALITO</v>
      </c>
      <c r="M23" s="45">
        <f ca="1">IF(import2019postit2[[#This Row],[NO]]="","",LOOKUP(import2019postit2[[#This Row],[NO]],import2019postit1[NO],import2019postit1[ISI/ Jmlh/ Ctn]))</f>
        <v>1200</v>
      </c>
      <c r="N23" s="46">
        <f ca="1">IF(import2019postit2[[#This Row],[NO]]="","",LOOKUP(import2019postit2[[#This Row],[NO]],import2019postit1[NO],import2019postit1[JUMLAH]))</f>
        <v>2</v>
      </c>
    </row>
    <row r="24" spans="1:14" ht="20.100000000000001" customHeight="1">
      <c r="A24" s="32">
        <f ca="1">IF(import2019postit1[[#This Row],[JUMLAH]]&gt;0,COUNT($A$2:A24),"")</f>
        <v>22</v>
      </c>
      <c r="B24" s="36" t="s">
        <v>3015</v>
      </c>
      <c r="C24" s="37" t="s">
        <v>2995</v>
      </c>
      <c r="D24" s="38">
        <v>1200</v>
      </c>
      <c r="E24" s="39">
        <f>IF(import2019postit1[[#This Row],[BARU]]="",import2019postit1[[#This Row],[JUMLAH AWAL]],import2019postit1[[#This Row],[BARU]])</f>
        <v>2</v>
      </c>
      <c r="F24" s="39">
        <v>2</v>
      </c>
      <c r="G24" s="32"/>
      <c r="H24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4" s="46">
        <f ca="1">IF(OR(J23="",J23=MAX(import2019postit1[NO])),"",LOOKUP(ROW(J24)-ROWS($J$1:$J$2),import2019postit1[NO]))</f>
        <v>22</v>
      </c>
      <c r="K24" s="60" t="str">
        <f ca="1">IF(import2019postit2[[#This Row],[NO]]="","",LOOKUP(import2019postit2[[#This Row],[NO]],import2019postit1[NO],import2019postit1[SERI BARANG]))</f>
        <v>WLT-8935</v>
      </c>
      <c r="L24" s="44" t="str">
        <f ca="1">IF(import2019postit2[[#This Row],[NO]]="","",LOOKUP(import2019postit2[[#This Row],[NO]],import2019postit1[NO],import2019postit1[NAMA BARANG]))</f>
        <v>Post It WALITO</v>
      </c>
      <c r="M24" s="45">
        <f ca="1">IF(import2019postit2[[#This Row],[NO]]="","",LOOKUP(import2019postit2[[#This Row],[NO]],import2019postit1[NO],import2019postit1[ISI/ Jmlh/ Ctn]))</f>
        <v>1200</v>
      </c>
      <c r="N24" s="46">
        <f ca="1">IF(import2019postit2[[#This Row],[NO]]="","",LOOKUP(import2019postit2[[#This Row],[NO]],import2019postit1[NO],import2019postit1[JUMLAH]))</f>
        <v>2</v>
      </c>
    </row>
    <row r="25" spans="1:14" ht="20.100000000000001" customHeight="1">
      <c r="A25" s="32">
        <f ca="1">IF(import2019postit1[[#This Row],[JUMLAH]]&gt;0,COUNT($A$2:A25),"")</f>
        <v>23</v>
      </c>
      <c r="B25" s="36" t="s">
        <v>3016</v>
      </c>
      <c r="C25" s="37" t="s">
        <v>2995</v>
      </c>
      <c r="D25" s="38">
        <v>1200</v>
      </c>
      <c r="E25" s="39">
        <f>IF(import2019postit1[[#This Row],[BARU]]="",import2019postit1[[#This Row],[JUMLAH AWAL]],import2019postit1[[#This Row],[BARU]])</f>
        <v>1</v>
      </c>
      <c r="F25" s="39">
        <v>1</v>
      </c>
      <c r="G25" s="32"/>
      <c r="H25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5" s="46">
        <f ca="1">IF(OR(J24="",J24=MAX(import2019postit1[NO])),"",LOOKUP(ROW(J25)-ROWS($J$1:$J$2),import2019postit1[NO]))</f>
        <v>23</v>
      </c>
      <c r="K25" s="60" t="str">
        <f ca="1">IF(import2019postit2[[#This Row],[NO]]="","",LOOKUP(import2019postit2[[#This Row],[NO]],import2019postit1[NO],import2019postit1[SERI BARANG]))</f>
        <v>WLT-8922</v>
      </c>
      <c r="L25" s="44" t="str">
        <f ca="1">IF(import2019postit2[[#This Row],[NO]]="","",LOOKUP(import2019postit2[[#This Row],[NO]],import2019postit1[NO],import2019postit1[NAMA BARANG]))</f>
        <v>Post It WALITO</v>
      </c>
      <c r="M25" s="45">
        <f ca="1">IF(import2019postit2[[#This Row],[NO]]="","",LOOKUP(import2019postit2[[#This Row],[NO]],import2019postit1[NO],import2019postit1[ISI/ Jmlh/ Ctn]))</f>
        <v>1200</v>
      </c>
      <c r="N25" s="46">
        <f ca="1">IF(import2019postit2[[#This Row],[NO]]="","",LOOKUP(import2019postit2[[#This Row],[NO]],import2019postit1[NO],import2019postit1[JUMLAH]))</f>
        <v>1</v>
      </c>
    </row>
    <row r="26" spans="1:14" ht="20.100000000000001" customHeight="1">
      <c r="A26" s="32">
        <f ca="1">IF(import2019postit1[[#This Row],[JUMLAH]]&gt;0,COUNT($A$2:A26),"")</f>
        <v>24</v>
      </c>
      <c r="B26" s="58" t="str">
        <f>""</f>
        <v/>
      </c>
      <c r="C26" s="7" t="s">
        <v>3017</v>
      </c>
      <c r="D26" s="40">
        <v>1800</v>
      </c>
      <c r="E26" s="41">
        <f>IF(import2019postit1[[#This Row],[BARU]]="",import2019postit1[[#This Row],[JUMLAH AWAL]],import2019postit1[[#This Row],[BARU]])</f>
        <v>653</v>
      </c>
      <c r="F26" s="41">
        <v>653</v>
      </c>
      <c r="G26" s="32"/>
      <c r="H26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6" s="46">
        <f ca="1">IF(OR(J25="",J25=MAX(import2019postit1[NO])),"",LOOKUP(ROW(J26)-ROWS($J$1:$J$2),import2019postit1[NO]))</f>
        <v>24</v>
      </c>
      <c r="K26" s="61" t="str">
        <f ca="1">IF(import2019postit2[[#This Row],[NO]]="","",LOOKUP(import2019postit2[[#This Row],[NO]],import2019postit1[NO],import2019postit1[SERI BARANG]))</f>
        <v/>
      </c>
      <c r="L26" s="47" t="str">
        <f ca="1">IF(import2019postit2[[#This Row],[NO]]="","",LOOKUP(import2019postit2[[#This Row],[NO]],import2019postit1[NO],import2019postit1[NAMA BARANG]))</f>
        <v>Post It plastik gambar (fancy) biasa/ holo</v>
      </c>
      <c r="M26" s="45">
        <f ca="1">IF(import2019postit2[[#This Row],[NO]]="","",LOOKUP(import2019postit2[[#This Row],[NO]],import2019postit1[NO],import2019postit1[ISI/ Jmlh/ Ctn]))</f>
        <v>1800</v>
      </c>
      <c r="N26" s="46">
        <f ca="1">IF(import2019postit2[[#This Row],[NO]]="","",LOOKUP(import2019postit2[[#This Row],[NO]],import2019postit1[NO],import2019postit1[JUMLAH]))</f>
        <v>653</v>
      </c>
    </row>
    <row r="27" spans="1:14" ht="20.100000000000001" customHeight="1">
      <c r="A27" s="32">
        <f ca="1">IF(import2019postit1[[#This Row],[JUMLAH]]&gt;0,COUNT($A$2:A27),"")</f>
        <v>25</v>
      </c>
      <c r="B27" s="36" t="s">
        <v>3018</v>
      </c>
      <c r="C27" s="37" t="s">
        <v>3019</v>
      </c>
      <c r="D27" s="38">
        <v>300</v>
      </c>
      <c r="E27" s="39">
        <f>IF(import2019postit1[[#This Row],[BARU]]="",import2019postit1[[#This Row],[JUMLAH AWAL]],import2019postit1[[#This Row],[BARU]])</f>
        <v>101</v>
      </c>
      <c r="F27" s="39">
        <v>101</v>
      </c>
      <c r="G27" s="32"/>
      <c r="H27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7" s="46">
        <f ca="1">IF(OR(J26="",J26=MAX(import2019postit1[NO])),"",LOOKUP(ROW(J27)-ROWS($J$1:$J$2),import2019postit1[NO]))</f>
        <v>25</v>
      </c>
      <c r="K27" s="60" t="str">
        <f ca="1">IF(import2019postit2[[#This Row],[NO]]="","",LOOKUP(import2019postit2[[#This Row],[NO]],import2019postit1[NO],import2019postit1[SERI BARANG]))</f>
        <v>HMB-820</v>
      </c>
      <c r="L27" s="44" t="str">
        <f ca="1">IF(import2019postit2[[#This Row],[NO]]="","",LOOKUP(import2019postit2[[#This Row],[NO]],import2019postit1[NO],import2019postit1[NAMA BARANG]))</f>
        <v>Book Tab</v>
      </c>
      <c r="M27" s="45">
        <f ca="1">IF(import2019postit2[[#This Row],[NO]]="","",LOOKUP(import2019postit2[[#This Row],[NO]],import2019postit1[NO],import2019postit1[ISI/ Jmlh/ Ctn]))</f>
        <v>300</v>
      </c>
      <c r="N27" s="46">
        <f ca="1">IF(import2019postit2[[#This Row],[NO]]="","",LOOKUP(import2019postit2[[#This Row],[NO]],import2019postit1[NO],import2019postit1[JUMLAH]))</f>
        <v>101</v>
      </c>
    </row>
    <row r="28" spans="1:14" ht="20.100000000000001" customHeight="1">
      <c r="A28" s="32">
        <f ca="1">IF(import2019postit1[[#This Row],[JUMLAH]]&gt;0,COUNT($A$2:A28),"")</f>
        <v>26</v>
      </c>
      <c r="B28" s="36" t="s">
        <v>3020</v>
      </c>
      <c r="C28" s="37" t="s">
        <v>3019</v>
      </c>
      <c r="D28" s="38">
        <v>300</v>
      </c>
      <c r="E28" s="39">
        <f>IF(import2019postit1[[#This Row],[BARU]]="",import2019postit1[[#This Row],[JUMLAH AWAL]],import2019postit1[[#This Row],[BARU]])</f>
        <v>200</v>
      </c>
      <c r="F28" s="39">
        <v>200</v>
      </c>
      <c r="G28" s="32"/>
      <c r="H28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8" s="46">
        <f ca="1">IF(OR(J27="",J27=MAX(import2019postit1[NO])),"",LOOKUP(ROW(J28)-ROWS($J$1:$J$2),import2019postit1[NO]))</f>
        <v>26</v>
      </c>
      <c r="K28" s="60" t="str">
        <f ca="1">IF(import2019postit2[[#This Row],[NO]]="","",LOOKUP(import2019postit2[[#This Row],[NO]],import2019postit1[NO],import2019postit1[SERI BARANG]))</f>
        <v>HMB-812</v>
      </c>
      <c r="L28" s="44" t="str">
        <f ca="1">IF(import2019postit2[[#This Row],[NO]]="","",LOOKUP(import2019postit2[[#This Row],[NO]],import2019postit1[NO],import2019postit1[NAMA BARANG]))</f>
        <v>Book Tab</v>
      </c>
      <c r="M28" s="45">
        <f ca="1">IF(import2019postit2[[#This Row],[NO]]="","",LOOKUP(import2019postit2[[#This Row],[NO]],import2019postit1[NO],import2019postit1[ISI/ Jmlh/ Ctn]))</f>
        <v>300</v>
      </c>
      <c r="N28" s="46">
        <f ca="1">IF(import2019postit2[[#This Row],[NO]]="","",LOOKUP(import2019postit2[[#This Row],[NO]],import2019postit1[NO],import2019postit1[JUMLAH]))</f>
        <v>200</v>
      </c>
    </row>
    <row r="29" spans="1:14" ht="20.100000000000001" customHeight="1">
      <c r="A29" s="32">
        <f ca="1">IF(import2019postit1[[#This Row],[JUMLAH]]&gt;0,COUNT($A$2:A29),"")</f>
        <v>27</v>
      </c>
      <c r="B29" s="36" t="s">
        <v>3021</v>
      </c>
      <c r="C29" s="37" t="s">
        <v>3022</v>
      </c>
      <c r="D29" s="38">
        <v>1152</v>
      </c>
      <c r="E29" s="39">
        <f>IF(import2019postit1[[#This Row],[BARU]]="",import2019postit1[[#This Row],[JUMLAH AWAL]],import2019postit1[[#This Row],[BARU]])</f>
        <v>4</v>
      </c>
      <c r="F29" s="39">
        <v>4</v>
      </c>
      <c r="G29" s="32"/>
      <c r="H29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9" s="46">
        <f ca="1">IF(OR(J28="",J28=MAX(import2019postit1[NO])),"",LOOKUP(ROW(J29)-ROWS($J$1:$J$2),import2019postit1[NO]))</f>
        <v>27</v>
      </c>
      <c r="K29" s="60" t="str">
        <f ca="1">IF(import2019postit2[[#This Row],[NO]]="","",LOOKUP(import2019postit2[[#This Row],[NO]],import2019postit1[NO],import2019postit1[SERI BARANG]))</f>
        <v>PF-3368</v>
      </c>
      <c r="L29" s="44" t="str">
        <f ca="1">IF(import2019postit2[[#This Row],[NO]]="","",LOOKUP(import2019postit2[[#This Row],[NO]],import2019postit1[NO],import2019postit1[NAMA BARANG]))</f>
        <v>Stick Marker</v>
      </c>
      <c r="M29" s="45">
        <f ca="1">IF(import2019postit2[[#This Row],[NO]]="","",LOOKUP(import2019postit2[[#This Row],[NO]],import2019postit1[NO],import2019postit1[ISI/ Jmlh/ Ctn]))</f>
        <v>1152</v>
      </c>
      <c r="N29" s="46">
        <f ca="1">IF(import2019postit2[[#This Row],[NO]]="","",LOOKUP(import2019postit2[[#This Row],[NO]],import2019postit1[NO],import2019postit1[JUMLAH]))</f>
        <v>4</v>
      </c>
    </row>
    <row r="30" spans="1:14" ht="20.100000000000001" customHeight="1">
      <c r="A30" s="32">
        <f ca="1">IF(import2019postit1[[#This Row],[JUMLAH]]&gt;0,COUNT($A$2:A30),"")</f>
        <v>28</v>
      </c>
      <c r="B30" s="36" t="s">
        <v>3023</v>
      </c>
      <c r="C30" s="37" t="s">
        <v>3022</v>
      </c>
      <c r="D30" s="38">
        <v>1152</v>
      </c>
      <c r="E30" s="39">
        <f>IF(import2019postit1[[#This Row],[BARU]]="",import2019postit1[[#This Row],[JUMLAH AWAL]],import2019postit1[[#This Row],[BARU]])</f>
        <v>3</v>
      </c>
      <c r="F30" s="39">
        <v>3</v>
      </c>
      <c r="G30" s="32"/>
      <c r="H30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0" s="46">
        <f ca="1">IF(OR(J29="",J29=MAX(import2019postit1[NO])),"",LOOKUP(ROW(J30)-ROWS($J$1:$J$2),import2019postit1[NO]))</f>
        <v>28</v>
      </c>
      <c r="K30" s="60" t="str">
        <f ca="1">IF(import2019postit2[[#This Row],[NO]]="","",LOOKUP(import2019postit2[[#This Row],[NO]],import2019postit1[NO],import2019postit1[SERI BARANG]))</f>
        <v>PF-6368</v>
      </c>
      <c r="L30" s="44" t="str">
        <f ca="1">IF(import2019postit2[[#This Row],[NO]]="","",LOOKUP(import2019postit2[[#This Row],[NO]],import2019postit1[NO],import2019postit1[NAMA BARANG]))</f>
        <v>Stick Marker</v>
      </c>
      <c r="M30" s="45">
        <f ca="1">IF(import2019postit2[[#This Row],[NO]]="","",LOOKUP(import2019postit2[[#This Row],[NO]],import2019postit1[NO],import2019postit1[ISI/ Jmlh/ Ctn]))</f>
        <v>1152</v>
      </c>
      <c r="N30" s="46">
        <f ca="1">IF(import2019postit2[[#This Row],[NO]]="","",LOOKUP(import2019postit2[[#This Row],[NO]],import2019postit1[NO],import2019postit1[JUMLAH]))</f>
        <v>3</v>
      </c>
    </row>
    <row r="31" spans="1:14" ht="20.100000000000001" customHeight="1">
      <c r="A31" s="32">
        <f ca="1">IF(import2019postit1[[#This Row],[JUMLAH]]&gt;0,COUNT($A$2:A31),"")</f>
        <v>29</v>
      </c>
      <c r="B31" s="36" t="s">
        <v>3024</v>
      </c>
      <c r="C31" s="37" t="s">
        <v>3022</v>
      </c>
      <c r="D31" s="38">
        <v>1152</v>
      </c>
      <c r="E31" s="39">
        <f>IF(import2019postit1[[#This Row],[BARU]]="",import2019postit1[[#This Row],[JUMLAH AWAL]],import2019postit1[[#This Row],[BARU]])</f>
        <v>3</v>
      </c>
      <c r="F31" s="39">
        <v>3</v>
      </c>
      <c r="G31" s="32"/>
      <c r="H31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1" s="46">
        <f ca="1">IF(OR(J30="",J30=MAX(import2019postit1[NO])),"",LOOKUP(ROW(J31)-ROWS($J$1:$J$2),import2019postit1[NO]))</f>
        <v>29</v>
      </c>
      <c r="K31" s="60" t="str">
        <f ca="1">IF(import2019postit2[[#This Row],[NO]]="","",LOOKUP(import2019postit2[[#This Row],[NO]],import2019postit1[NO],import2019postit1[SERI BARANG]))</f>
        <v>PF-4368</v>
      </c>
      <c r="L31" s="44" t="str">
        <f ca="1">IF(import2019postit2[[#This Row],[NO]]="","",LOOKUP(import2019postit2[[#This Row],[NO]],import2019postit1[NO],import2019postit1[NAMA BARANG]))</f>
        <v>Stick Marker</v>
      </c>
      <c r="M31" s="45">
        <f ca="1">IF(import2019postit2[[#This Row],[NO]]="","",LOOKUP(import2019postit2[[#This Row],[NO]],import2019postit1[NO],import2019postit1[ISI/ Jmlh/ Ctn]))</f>
        <v>1152</v>
      </c>
      <c r="N31" s="46">
        <f ca="1">IF(import2019postit2[[#This Row],[NO]]="","",LOOKUP(import2019postit2[[#This Row],[NO]],import2019postit1[NO],import2019postit1[JUMLAH]))</f>
        <v>3</v>
      </c>
    </row>
    <row r="32" spans="1:14" ht="20.100000000000001" customHeight="1">
      <c r="A32" s="32">
        <f ca="1">IF(import2019postit1[[#This Row],[JUMLAH]]&gt;0,COUNT($A$2:A32),"")</f>
        <v>30</v>
      </c>
      <c r="B32" s="36" t="s">
        <v>3025</v>
      </c>
      <c r="C32" s="37" t="s">
        <v>3022</v>
      </c>
      <c r="D32" s="38">
        <v>1152</v>
      </c>
      <c r="E32" s="39">
        <f>IF(import2019postit1[[#This Row],[BARU]]="",import2019postit1[[#This Row],[JUMLAH AWAL]],import2019postit1[[#This Row],[BARU]])</f>
        <v>2</v>
      </c>
      <c r="F32" s="39">
        <v>2</v>
      </c>
      <c r="G32" s="32"/>
      <c r="H32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2" s="46">
        <f ca="1">IF(OR(J31="",J31=MAX(import2019postit1[NO])),"",LOOKUP(ROW(J32)-ROWS($J$1:$J$2),import2019postit1[NO]))</f>
        <v>30</v>
      </c>
      <c r="K32" s="60" t="str">
        <f ca="1">IF(import2019postit2[[#This Row],[NO]]="","",LOOKUP(import2019postit2[[#This Row],[NO]],import2019postit1[NO],import2019postit1[SERI BARANG]))</f>
        <v>PF-5368</v>
      </c>
      <c r="L32" s="44" t="str">
        <f ca="1">IF(import2019postit2[[#This Row],[NO]]="","",LOOKUP(import2019postit2[[#This Row],[NO]],import2019postit1[NO],import2019postit1[NAMA BARANG]))</f>
        <v>Stick Marker</v>
      </c>
      <c r="M32" s="45">
        <f ca="1">IF(import2019postit2[[#This Row],[NO]]="","",LOOKUP(import2019postit2[[#This Row],[NO]],import2019postit1[NO],import2019postit1[ISI/ Jmlh/ Ctn]))</f>
        <v>1152</v>
      </c>
      <c r="N32" s="46">
        <f ca="1">IF(import2019postit2[[#This Row],[NO]]="","",LOOKUP(import2019postit2[[#This Row],[NO]],import2019postit1[NO],import2019postit1[JUMLAH]))</f>
        <v>2</v>
      </c>
    </row>
    <row r="33" spans="1:14" ht="20.100000000000001" customHeight="1">
      <c r="A33" s="32">
        <f ca="1">IF(import2019postit1[[#This Row],[JUMLAH]]&gt;0,COUNT($A$2:A33),"")</f>
        <v>31</v>
      </c>
      <c r="B33" s="36" t="s">
        <v>3026</v>
      </c>
      <c r="C33" s="37" t="s">
        <v>3022</v>
      </c>
      <c r="D33" s="38">
        <v>1152</v>
      </c>
      <c r="E33" s="39">
        <f>IF(import2019postit1[[#This Row],[BARU]]="",import2019postit1[[#This Row],[JUMLAH AWAL]],import2019postit1[[#This Row],[BARU]])</f>
        <v>2</v>
      </c>
      <c r="F33" s="39">
        <v>2</v>
      </c>
      <c r="G33" s="32"/>
      <c r="H33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3" s="46">
        <f ca="1">IF(OR(J32="",J32=MAX(import2019postit1[NO])),"",LOOKUP(ROW(J33)-ROWS($J$1:$J$2),import2019postit1[NO]))</f>
        <v>31</v>
      </c>
      <c r="K33" s="60" t="str">
        <f ca="1">IF(import2019postit2[[#This Row],[NO]]="","",LOOKUP(import2019postit2[[#This Row],[NO]],import2019postit1[NO],import2019postit1[SERI BARANG]))</f>
        <v>PF-2368</v>
      </c>
      <c r="L33" s="44" t="str">
        <f ca="1">IF(import2019postit2[[#This Row],[NO]]="","",LOOKUP(import2019postit2[[#This Row],[NO]],import2019postit1[NO],import2019postit1[NAMA BARANG]))</f>
        <v>Stick Marker</v>
      </c>
      <c r="M33" s="45">
        <f ca="1">IF(import2019postit2[[#This Row],[NO]]="","",LOOKUP(import2019postit2[[#This Row],[NO]],import2019postit1[NO],import2019postit1[ISI/ Jmlh/ Ctn]))</f>
        <v>1152</v>
      </c>
      <c r="N33" s="46">
        <f ca="1">IF(import2019postit2[[#This Row],[NO]]="","",LOOKUP(import2019postit2[[#This Row],[NO]],import2019postit1[NO],import2019postit1[JUMLAH]))</f>
        <v>2</v>
      </c>
    </row>
    <row r="34" spans="1:14" ht="20.100000000000001" customHeight="1">
      <c r="A34" s="32">
        <f ca="1">IF(import2019postit1[[#This Row],[JUMLAH]]&gt;0,COUNT($A$2:A34),"")</f>
        <v>32</v>
      </c>
      <c r="B34" s="36" t="s">
        <v>3027</v>
      </c>
      <c r="C34" s="37" t="s">
        <v>3022</v>
      </c>
      <c r="D34" s="38">
        <v>1152</v>
      </c>
      <c r="E34" s="39">
        <f>IF(import2019postit1[[#This Row],[BARU]]="",import2019postit1[[#This Row],[JUMLAH AWAL]],import2019postit1[[#This Row],[BARU]])</f>
        <v>3</v>
      </c>
      <c r="F34" s="39">
        <v>3</v>
      </c>
      <c r="G34" s="32"/>
      <c r="H34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4" s="46">
        <f ca="1">IF(OR(J33="",J33=MAX(import2019postit1[NO])),"",LOOKUP(ROW(J34)-ROWS($J$1:$J$2),import2019postit1[NO]))</f>
        <v>32</v>
      </c>
      <c r="K34" s="60" t="str">
        <f ca="1">IF(import2019postit2[[#This Row],[NO]]="","",LOOKUP(import2019postit2[[#This Row],[NO]],import2019postit1[NO],import2019postit1[SERI BARANG]))</f>
        <v>PF-6899</v>
      </c>
      <c r="L34" s="44" t="str">
        <f ca="1">IF(import2019postit2[[#This Row],[NO]]="","",LOOKUP(import2019postit2[[#This Row],[NO]],import2019postit1[NO],import2019postit1[NAMA BARANG]))</f>
        <v>Stick Marker</v>
      </c>
      <c r="M34" s="45">
        <f ca="1">IF(import2019postit2[[#This Row],[NO]]="","",LOOKUP(import2019postit2[[#This Row],[NO]],import2019postit1[NO],import2019postit1[ISI/ Jmlh/ Ctn]))</f>
        <v>1152</v>
      </c>
      <c r="N34" s="46">
        <f ca="1">IF(import2019postit2[[#This Row],[NO]]="","",LOOKUP(import2019postit2[[#This Row],[NO]],import2019postit1[NO],import2019postit1[JUMLAH]))</f>
        <v>3</v>
      </c>
    </row>
    <row r="35" spans="1:14" ht="20.100000000000001" customHeight="1">
      <c r="A35" s="32">
        <f ca="1">IF(import2019postit1[[#This Row],[JUMLAH]]&gt;0,COUNT($A$2:A35),"")</f>
        <v>33</v>
      </c>
      <c r="B35" s="36" t="s">
        <v>3028</v>
      </c>
      <c r="C35" s="37" t="s">
        <v>3022</v>
      </c>
      <c r="D35" s="38">
        <v>1152</v>
      </c>
      <c r="E35" s="39">
        <f>IF(import2019postit1[[#This Row],[BARU]]="",import2019postit1[[#This Row],[JUMLAH AWAL]],import2019postit1[[#This Row],[BARU]])</f>
        <v>4</v>
      </c>
      <c r="F35" s="39">
        <v>4</v>
      </c>
      <c r="G35" s="32"/>
      <c r="H35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5" s="46">
        <f ca="1">IF(OR(J34="",J34=MAX(import2019postit1[NO])),"",LOOKUP(ROW(J35)-ROWS($J$1:$J$2),import2019postit1[NO]))</f>
        <v>33</v>
      </c>
      <c r="K35" s="60" t="str">
        <f ca="1">IF(import2019postit2[[#This Row],[NO]]="","",LOOKUP(import2019postit2[[#This Row],[NO]],import2019postit1[NO],import2019postit1[SERI BARANG]))</f>
        <v>PF-3899</v>
      </c>
      <c r="L35" s="44" t="str">
        <f ca="1">IF(import2019postit2[[#This Row],[NO]]="","",LOOKUP(import2019postit2[[#This Row],[NO]],import2019postit1[NO],import2019postit1[NAMA BARANG]))</f>
        <v>Stick Marker</v>
      </c>
      <c r="M35" s="45">
        <f ca="1">IF(import2019postit2[[#This Row],[NO]]="","",LOOKUP(import2019postit2[[#This Row],[NO]],import2019postit1[NO],import2019postit1[ISI/ Jmlh/ Ctn]))</f>
        <v>1152</v>
      </c>
      <c r="N35" s="46">
        <f ca="1">IF(import2019postit2[[#This Row],[NO]]="","",LOOKUP(import2019postit2[[#This Row],[NO]],import2019postit1[NO],import2019postit1[JUMLAH]))</f>
        <v>4</v>
      </c>
    </row>
    <row r="36" spans="1:14" ht="20.100000000000001" customHeight="1">
      <c r="A36" s="32">
        <f ca="1">IF(import2019postit1[[#This Row],[JUMLAH]]&gt;0,COUNT($A$2:A36),"")</f>
        <v>34</v>
      </c>
      <c r="B36" s="36" t="s">
        <v>3029</v>
      </c>
      <c r="C36" s="37" t="s">
        <v>3022</v>
      </c>
      <c r="D36" s="38">
        <v>1152</v>
      </c>
      <c r="E36" s="39">
        <f>IF(import2019postit1[[#This Row],[BARU]]="",import2019postit1[[#This Row],[JUMLAH AWAL]],import2019postit1[[#This Row],[BARU]])</f>
        <v>5</v>
      </c>
      <c r="F36" s="39">
        <v>5</v>
      </c>
      <c r="G36" s="32"/>
      <c r="H36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6" s="46">
        <f ca="1">IF(OR(J35="",J35=MAX(import2019postit1[NO])),"",LOOKUP(ROW(J36)-ROWS($J$1:$J$2),import2019postit1[NO]))</f>
        <v>34</v>
      </c>
      <c r="K36" s="60" t="str">
        <f ca="1">IF(import2019postit2[[#This Row],[NO]]="","",LOOKUP(import2019postit2[[#This Row],[NO]],import2019postit1[NO],import2019postit1[SERI BARANG]))</f>
        <v>PF-2899</v>
      </c>
      <c r="L36" s="44" t="str">
        <f ca="1">IF(import2019postit2[[#This Row],[NO]]="","",LOOKUP(import2019postit2[[#This Row],[NO]],import2019postit1[NO],import2019postit1[NAMA BARANG]))</f>
        <v>Stick Marker</v>
      </c>
      <c r="M36" s="45">
        <f ca="1">IF(import2019postit2[[#This Row],[NO]]="","",LOOKUP(import2019postit2[[#This Row],[NO]],import2019postit1[NO],import2019postit1[ISI/ Jmlh/ Ctn]))</f>
        <v>1152</v>
      </c>
      <c r="N36" s="46">
        <f ca="1">IF(import2019postit2[[#This Row],[NO]]="","",LOOKUP(import2019postit2[[#This Row],[NO]],import2019postit1[NO],import2019postit1[JUMLAH]))</f>
        <v>5</v>
      </c>
    </row>
    <row r="37" spans="1:14" ht="20.100000000000001" customHeight="1">
      <c r="A37" s="32">
        <f ca="1">IF(import2019postit1[[#This Row],[JUMLAH]]&gt;0,COUNT($A$2:A37),"")</f>
        <v>35</v>
      </c>
      <c r="B37" s="36" t="s">
        <v>3030</v>
      </c>
      <c r="C37" s="37" t="s">
        <v>3022</v>
      </c>
      <c r="D37" s="38">
        <v>1152</v>
      </c>
      <c r="E37" s="39">
        <f>IF(import2019postit1[[#This Row],[BARU]]="",import2019postit1[[#This Row],[JUMLAH AWAL]],import2019postit1[[#This Row],[BARU]])</f>
        <v>5</v>
      </c>
      <c r="F37" s="39">
        <v>5</v>
      </c>
      <c r="G37" s="32"/>
      <c r="H37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7" s="46">
        <f ca="1">IF(OR(J36="",J36=MAX(import2019postit1[NO])),"",LOOKUP(ROW(J37)-ROWS($J$1:$J$2),import2019postit1[NO]))</f>
        <v>35</v>
      </c>
      <c r="K37" s="60" t="str">
        <f ca="1">IF(import2019postit2[[#This Row],[NO]]="","",LOOKUP(import2019postit2[[#This Row],[NO]],import2019postit1[NO],import2019postit1[SERI BARANG]))</f>
        <v>PF-1368</v>
      </c>
      <c r="L37" s="44" t="str">
        <f ca="1">IF(import2019postit2[[#This Row],[NO]]="","",LOOKUP(import2019postit2[[#This Row],[NO]],import2019postit1[NO],import2019postit1[NAMA BARANG]))</f>
        <v>Stick Marker</v>
      </c>
      <c r="M37" s="45">
        <f ca="1">IF(import2019postit2[[#This Row],[NO]]="","",LOOKUP(import2019postit2[[#This Row],[NO]],import2019postit1[NO],import2019postit1[ISI/ Jmlh/ Ctn]))</f>
        <v>1152</v>
      </c>
      <c r="N37" s="46">
        <f ca="1">IF(import2019postit2[[#This Row],[NO]]="","",LOOKUP(import2019postit2[[#This Row],[NO]],import2019postit1[NO],import2019postit1[JUMLAH]))</f>
        <v>5</v>
      </c>
    </row>
    <row r="38" spans="1:14" ht="20.100000000000001" customHeight="1">
      <c r="A38" s="32">
        <f ca="1">IF(import2019postit1[[#This Row],[JUMLAH]]&gt;0,COUNT($A$2:A38),"")</f>
        <v>36</v>
      </c>
      <c r="B38" s="36" t="s">
        <v>3031</v>
      </c>
      <c r="C38" s="37" t="s">
        <v>3022</v>
      </c>
      <c r="D38" s="38">
        <v>1152</v>
      </c>
      <c r="E38" s="39">
        <f>IF(import2019postit1[[#This Row],[BARU]]="",import2019postit1[[#This Row],[JUMLAH AWAL]],import2019postit1[[#This Row],[BARU]])</f>
        <v>3</v>
      </c>
      <c r="F38" s="39">
        <v>3</v>
      </c>
      <c r="G38" s="32"/>
      <c r="H38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8" s="46">
        <f ca="1">IF(OR(J37="",J37=MAX(import2019postit1[NO])),"",LOOKUP(ROW(J38)-ROWS($J$1:$J$2),import2019postit1[NO]))</f>
        <v>36</v>
      </c>
      <c r="K38" s="60" t="str">
        <f ca="1">IF(import2019postit2[[#This Row],[NO]]="","",LOOKUP(import2019postit2[[#This Row],[NO]],import2019postit1[NO],import2019postit1[SERI BARANG]))</f>
        <v>PF-1899</v>
      </c>
      <c r="L38" s="44" t="str">
        <f ca="1">IF(import2019postit2[[#This Row],[NO]]="","",LOOKUP(import2019postit2[[#This Row],[NO]],import2019postit1[NO],import2019postit1[NAMA BARANG]))</f>
        <v>Stick Marker</v>
      </c>
      <c r="M38" s="45">
        <f ca="1">IF(import2019postit2[[#This Row],[NO]]="","",LOOKUP(import2019postit2[[#This Row],[NO]],import2019postit1[NO],import2019postit1[ISI/ Jmlh/ Ctn]))</f>
        <v>1152</v>
      </c>
      <c r="N38" s="46">
        <f ca="1">IF(import2019postit2[[#This Row],[NO]]="","",LOOKUP(import2019postit2[[#This Row],[NO]],import2019postit1[NO],import2019postit1[JUMLAH]))</f>
        <v>3</v>
      </c>
    </row>
    <row r="39" spans="1:14" ht="20.100000000000001" customHeight="1">
      <c r="A39" s="32">
        <f ca="1">IF(import2019postit1[[#This Row],[JUMLAH]]&gt;0,COUNT($A$2:A39),"")</f>
        <v>37</v>
      </c>
      <c r="B39" s="36" t="s">
        <v>3032</v>
      </c>
      <c r="C39" s="37" t="s">
        <v>3022</v>
      </c>
      <c r="D39" s="38">
        <v>1152</v>
      </c>
      <c r="E39" s="39">
        <f>IF(import2019postit1[[#This Row],[BARU]]="",import2019postit1[[#This Row],[JUMLAH AWAL]],import2019postit1[[#This Row],[BARU]])</f>
        <v>1</v>
      </c>
      <c r="F39" s="39">
        <v>1</v>
      </c>
      <c r="G39" s="32"/>
      <c r="H39" s="32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9" s="46">
        <f ca="1">IF(OR(J38="",J38=MAX(import2019postit1[NO])),"",LOOKUP(ROW(J39)-ROWS($J$1:$J$2),import2019postit1[NO]))</f>
        <v>37</v>
      </c>
      <c r="K39" s="60" t="str">
        <f ca="1">IF(import2019postit2[[#This Row],[NO]]="","",LOOKUP(import2019postit2[[#This Row],[NO]],import2019postit1[NO],import2019postit1[SERI BARANG]))</f>
        <v>PF-5899</v>
      </c>
      <c r="L39" s="44" t="str">
        <f ca="1">IF(import2019postit2[[#This Row],[NO]]="","",LOOKUP(import2019postit2[[#This Row],[NO]],import2019postit1[NO],import2019postit1[NAMA BARANG]))</f>
        <v>Stick Marker</v>
      </c>
      <c r="M39" s="45">
        <f ca="1">IF(import2019postit2[[#This Row],[NO]]="","",LOOKUP(import2019postit2[[#This Row],[NO]],import2019postit1[NO],import2019postit1[ISI/ Jmlh/ Ctn]))</f>
        <v>1152</v>
      </c>
      <c r="N39" s="46">
        <f ca="1">IF(import2019postit2[[#This Row],[NO]]="","",LOOKUP(import2019postit2[[#This Row],[NO]],import2019postit1[NO],import2019postit1[JUMLAH]))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7"/>
  <sheetViews>
    <sheetView topLeftCell="E1" zoomScale="85" zoomScaleNormal="85" workbookViewId="0">
      <selection activeCell="K14" sqref="K14"/>
    </sheetView>
  </sheetViews>
  <sheetFormatPr defaultRowHeight="20.100000000000001" customHeight="1"/>
  <cols>
    <col min="1" max="1" width="6.42578125" style="41" bestFit="1" customWidth="1"/>
    <col min="2" max="2" width="9" style="35" bestFit="1" customWidth="1"/>
    <col min="3" max="3" width="11.42578125" style="36" bestFit="1" customWidth="1"/>
    <col min="4" max="4" width="20.42578125" style="37" bestFit="1" customWidth="1"/>
    <col min="5" max="5" width="20.28515625" style="39" bestFit="1" customWidth="1"/>
    <col min="6" max="6" width="14.28515625" style="39" bestFit="1" customWidth="1"/>
    <col min="7" max="7" width="12.7109375" style="63" bestFit="1" customWidth="1"/>
    <col min="8" max="8" width="13.5703125" style="41" bestFit="1" customWidth="1"/>
    <col min="9" max="9" width="20.42578125" style="41" bestFit="1" customWidth="1"/>
    <col min="10" max="10" width="11.7109375" style="41" bestFit="1" customWidth="1"/>
    <col min="11" max="11" width="13.85546875" style="41" bestFit="1" customWidth="1"/>
    <col min="12" max="12" width="10.7109375" style="41" customWidth="1"/>
    <col min="13" max="13" width="6.42578125" style="41" bestFit="1" customWidth="1"/>
    <col min="14" max="14" width="7.42578125" style="41" bestFit="1" customWidth="1"/>
    <col min="15" max="15" width="10.5703125" style="37" bestFit="1" customWidth="1"/>
    <col min="16" max="16" width="20.42578125" style="41" bestFit="1" customWidth="1"/>
    <col min="17" max="17" width="20.28515625" style="41" bestFit="1" customWidth="1"/>
    <col min="18" max="18" width="14.28515625" style="41" bestFit="1" customWidth="1"/>
    <col min="19" max="19" width="12.85546875" style="39" bestFit="1" customWidth="1"/>
    <col min="20" max="20" width="13.5703125" style="41" bestFit="1" customWidth="1"/>
    <col min="21" max="21" width="12.42578125" style="41" bestFit="1" customWidth="1"/>
    <col min="22" max="22" width="7" style="41" customWidth="1"/>
    <col min="23" max="16384" width="9.140625" style="41"/>
  </cols>
  <sheetData>
    <row r="1" spans="1:20" ht="20.100000000000001" customHeight="1">
      <c r="B1" s="37" t="s">
        <v>3216</v>
      </c>
      <c r="E1" s="38"/>
      <c r="G1" s="41"/>
    </row>
    <row r="2" spans="1:20" s="34" customFormat="1" ht="20.100000000000001" customHeight="1">
      <c r="A2" s="34" t="s">
        <v>2976</v>
      </c>
      <c r="B2" s="33" t="s">
        <v>3574</v>
      </c>
      <c r="C2" s="33" t="s">
        <v>3431</v>
      </c>
      <c r="D2" s="33" t="s">
        <v>2992</v>
      </c>
      <c r="E2" s="33" t="s">
        <v>2993</v>
      </c>
      <c r="F2" s="33" t="s">
        <v>2824</v>
      </c>
      <c r="G2" s="34" t="s">
        <v>3568</v>
      </c>
      <c r="H2" s="33" t="s">
        <v>3569</v>
      </c>
      <c r="I2" s="33" t="s">
        <v>2523</v>
      </c>
      <c r="J2" s="33" t="s">
        <v>2828</v>
      </c>
      <c r="K2" s="33" t="s">
        <v>2829</v>
      </c>
      <c r="M2" s="34" t="s">
        <v>2976</v>
      </c>
      <c r="N2" s="33" t="s">
        <v>3574</v>
      </c>
      <c r="O2" s="56" t="s">
        <v>3431</v>
      </c>
      <c r="P2" s="33" t="s">
        <v>2992</v>
      </c>
      <c r="Q2" s="33" t="s">
        <v>2993</v>
      </c>
      <c r="R2" s="33" t="s">
        <v>2824</v>
      </c>
      <c r="S2" s="64" t="s">
        <v>3568</v>
      </c>
      <c r="T2" s="33" t="s">
        <v>3569</v>
      </c>
    </row>
    <row r="3" spans="1:20" ht="20.100000000000001" customHeight="1">
      <c r="A3" s="41">
        <f ca="1">IF(import20201[[#This Row],[JUMLAH]]&gt;0,COUNT(A$2:A3),"")</f>
        <v>1</v>
      </c>
      <c r="B3" s="35" t="s">
        <v>3033</v>
      </c>
      <c r="C3" s="36" t="s">
        <v>3034</v>
      </c>
      <c r="D3" s="37" t="s">
        <v>3019</v>
      </c>
      <c r="E3" s="39">
        <v>300</v>
      </c>
      <c r="F3" s="39">
        <f>IF(import20201[[#This Row],[BARU]]="",import20201[[#This Row],[JUMLAH AWAL]],import20201[[#This Row],[BARU]])</f>
        <v>114</v>
      </c>
      <c r="G3" s="46">
        <v>9000</v>
      </c>
      <c r="H3" s="46">
        <v>9500</v>
      </c>
      <c r="I3" s="39">
        <v>114</v>
      </c>
      <c r="K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" s="41">
        <f ca="1">IF(OR(M2="",M2=MAX(import20201[NO])),"",LOOKUP(ROW(M3)-ROWS($M$1:$M$2),import20201[NO]))</f>
        <v>1</v>
      </c>
      <c r="N3" s="41" t="str">
        <f ca="1">IF(Table10[[#This Row],[NO]]="","",LOOKUP(Table10[[#This Row],[NO]],import20201[NO],import20201[-]))</f>
        <v>UTN</v>
      </c>
      <c r="O3" s="37" t="str">
        <f ca="1">IF(Table10[[#This Row],[NO]]="","",LOOKUP(Table10[[#This Row],[NO]],import20201[NO],import20201[KODE]))</f>
        <v>HMB-120</v>
      </c>
      <c r="P3" s="41" t="str">
        <f ca="1">IF(Table10[[#This Row],[NO]]="","",LOOKUP(Table10[[#This Row],[NO]],import20201[NO],import20201[NAMA BARANG]))</f>
        <v>Book Tab</v>
      </c>
      <c r="Q3" s="41">
        <f ca="1">IF(Table10[[#This Row],[NO]]="","",LOOKUP(Table10[[#This Row],[NO]],import20201[NO],import20201[ISI/ Jmlh/ Ctn]))</f>
        <v>300</v>
      </c>
      <c r="R3" s="41">
        <f ca="1">IF(Table10[[#This Row],[NO]]="","",LOOKUP(Table10[[#This Row],[NO]],import20201[NO],import20201[JUMLAH]))</f>
        <v>114</v>
      </c>
      <c r="S3" s="39">
        <f ca="1">IF(Table10[[#This Row],[NO]]="","",LOOKUP(Table10[[#This Row],[NO]],import20201[NO],import20201[GROSIR]))</f>
        <v>9000</v>
      </c>
      <c r="T3" s="39">
        <f ca="1">IF(Table10[[#This Row],[NO]]="","",LOOKUP(Table10[[#This Row],[NO]],import20201[NO],import20201[ECERAN]))</f>
        <v>9500</v>
      </c>
    </row>
    <row r="4" spans="1:20" ht="20.100000000000001" customHeight="1">
      <c r="A4" s="41">
        <f ca="1">IF(import20201[[#This Row],[JUMLAH]]&gt;0,COUNT(A$2:A4),"")</f>
        <v>2</v>
      </c>
      <c r="B4" s="35" t="s">
        <v>3033</v>
      </c>
      <c r="C4" s="36" t="s">
        <v>3035</v>
      </c>
      <c r="D4" s="37" t="s">
        <v>3019</v>
      </c>
      <c r="E4" s="39">
        <v>300</v>
      </c>
      <c r="F4" s="39">
        <f>IF(import20201[[#This Row],[BARU]]="",import20201[[#This Row],[JUMLAH AWAL]],import20201[[#This Row],[BARU]])</f>
        <v>172</v>
      </c>
      <c r="G4" s="46">
        <v>9000</v>
      </c>
      <c r="H4" s="46">
        <v>9500</v>
      </c>
      <c r="I4" s="39">
        <v>172</v>
      </c>
      <c r="K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" s="41">
        <f ca="1">IF(OR(M3="",M3=MAX(import20201[NO])),"",LOOKUP(ROW(M4)-ROWS($M$1:$M$2),import20201[NO]))</f>
        <v>2</v>
      </c>
      <c r="N4" s="41" t="str">
        <f ca="1">IF(Table10[[#This Row],[NO]]="","",LOOKUP(Table10[[#This Row],[NO]],import20201[NO],import20201[-]))</f>
        <v>UTN</v>
      </c>
      <c r="O4" s="37" t="str">
        <f ca="1">IF(Table10[[#This Row],[NO]]="","",LOOKUP(Table10[[#This Row],[NO]],import20201[NO],import20201[KODE]))</f>
        <v>HMB-220</v>
      </c>
      <c r="P4" s="41" t="str">
        <f ca="1">IF(Table10[[#This Row],[NO]]="","",LOOKUP(Table10[[#This Row],[NO]],import20201[NO],import20201[NAMA BARANG]))</f>
        <v>Book Tab</v>
      </c>
      <c r="Q4" s="41">
        <f ca="1">IF(Table10[[#This Row],[NO]]="","",LOOKUP(Table10[[#This Row],[NO]],import20201[NO],import20201[ISI/ Jmlh/ Ctn]))</f>
        <v>300</v>
      </c>
      <c r="R4" s="41">
        <f ca="1">IF(Table10[[#This Row],[NO]]="","",LOOKUP(Table10[[#This Row],[NO]],import20201[NO],import20201[JUMLAH]))</f>
        <v>172</v>
      </c>
      <c r="S4" s="39">
        <f ca="1">IF(Table10[[#This Row],[NO]]="","",LOOKUP(Table10[[#This Row],[NO]],import20201[NO],import20201[GROSIR]))</f>
        <v>9000</v>
      </c>
      <c r="T4" s="39">
        <f ca="1">IF(Table10[[#This Row],[NO]]="","",LOOKUP(Table10[[#This Row],[NO]],import20201[NO],import20201[ECERAN]))</f>
        <v>9500</v>
      </c>
    </row>
    <row r="5" spans="1:20" ht="20.100000000000001" customHeight="1">
      <c r="A5" s="41">
        <f ca="1">IF(import20201[[#This Row],[JUMLAH]]&gt;0,COUNT(A$2:A5),"")</f>
        <v>3</v>
      </c>
      <c r="B5" s="35" t="s">
        <v>3033</v>
      </c>
      <c r="C5" s="36" t="s">
        <v>3036</v>
      </c>
      <c r="D5" s="37" t="s">
        <v>3019</v>
      </c>
      <c r="E5" s="39">
        <v>300</v>
      </c>
      <c r="F5" s="39">
        <f>IF(import20201[[#This Row],[BARU]]="",import20201[[#This Row],[JUMLAH AWAL]],import20201[[#This Row],[BARU]])</f>
        <v>147</v>
      </c>
      <c r="G5" s="46">
        <v>9000</v>
      </c>
      <c r="H5" s="46">
        <v>9500</v>
      </c>
      <c r="I5" s="39">
        <v>147</v>
      </c>
      <c r="K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" s="41">
        <f ca="1">IF(OR(M4="",M4=MAX(import20201[NO])),"",LOOKUP(ROW(M5)-ROWS($M$1:$M$2),import20201[NO]))</f>
        <v>3</v>
      </c>
      <c r="N5" s="41" t="str">
        <f ca="1">IF(Table10[[#This Row],[NO]]="","",LOOKUP(Table10[[#This Row],[NO]],import20201[NO],import20201[-]))</f>
        <v>UTN</v>
      </c>
      <c r="O5" s="37" t="str">
        <f ca="1">IF(Table10[[#This Row],[NO]]="","",LOOKUP(Table10[[#This Row],[NO]],import20201[NO],import20201[KODE]))</f>
        <v>HMB-320</v>
      </c>
      <c r="P5" s="41" t="str">
        <f ca="1">IF(Table10[[#This Row],[NO]]="","",LOOKUP(Table10[[#This Row],[NO]],import20201[NO],import20201[NAMA BARANG]))</f>
        <v>Book Tab</v>
      </c>
      <c r="Q5" s="41">
        <f ca="1">IF(Table10[[#This Row],[NO]]="","",LOOKUP(Table10[[#This Row],[NO]],import20201[NO],import20201[ISI/ Jmlh/ Ctn]))</f>
        <v>300</v>
      </c>
      <c r="R5" s="41">
        <f ca="1">IF(Table10[[#This Row],[NO]]="","",LOOKUP(Table10[[#This Row],[NO]],import20201[NO],import20201[JUMLAH]))</f>
        <v>147</v>
      </c>
      <c r="S5" s="39">
        <f ca="1">IF(Table10[[#This Row],[NO]]="","",LOOKUP(Table10[[#This Row],[NO]],import20201[NO],import20201[GROSIR]))</f>
        <v>9000</v>
      </c>
      <c r="T5" s="39">
        <f ca="1">IF(Table10[[#This Row],[NO]]="","",LOOKUP(Table10[[#This Row],[NO]],import20201[NO],import20201[ECERAN]))</f>
        <v>9500</v>
      </c>
    </row>
    <row r="6" spans="1:20" ht="20.100000000000001" customHeight="1">
      <c r="A6" s="41">
        <f ca="1">IF(import20201[[#This Row],[JUMLAH]]&gt;0,COUNT(A$2:A6),"")</f>
        <v>4</v>
      </c>
      <c r="B6" s="35" t="s">
        <v>3033</v>
      </c>
      <c r="C6" s="36" t="s">
        <v>3037</v>
      </c>
      <c r="D6" s="37" t="s">
        <v>3038</v>
      </c>
      <c r="E6" s="39">
        <v>500</v>
      </c>
      <c r="F6" s="39">
        <f>IF(import20201[[#This Row],[BARU]]="",import20201[[#This Row],[JUMLAH AWAL]],import20201[[#This Row],[BARU]])</f>
        <v>7</v>
      </c>
      <c r="G6" s="62" t="s">
        <v>3515</v>
      </c>
      <c r="H6" s="46">
        <v>52500</v>
      </c>
      <c r="I6" s="39">
        <v>7</v>
      </c>
      <c r="K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" s="41">
        <f ca="1">IF(OR(M5="",M5=MAX(import20201[NO])),"",LOOKUP(ROW(M6)-ROWS($M$1:$M$2),import20201[NO]))</f>
        <v>4</v>
      </c>
      <c r="N6" s="41" t="str">
        <f ca="1">IF(Table10[[#This Row],[NO]]="","",LOOKUP(Table10[[#This Row],[NO]],import20201[NO],import20201[-]))</f>
        <v>UTN</v>
      </c>
      <c r="O6" s="37" t="str">
        <f ca="1">IF(Table10[[#This Row],[NO]]="","",LOOKUP(Table10[[#This Row],[NO]],import20201[NO],import20201[KODE]))</f>
        <v>BL-8</v>
      </c>
      <c r="P6" s="41" t="str">
        <f ca="1">IF(Table10[[#This Row],[NO]]="","",LOOKUP(Table10[[#This Row],[NO]],import20201[NO],import20201[NAMA BARANG]))</f>
        <v>Brush</v>
      </c>
      <c r="Q6" s="41">
        <f ca="1">IF(Table10[[#This Row],[NO]]="","",LOOKUP(Table10[[#This Row],[NO]],import20201[NO],import20201[ISI/ Jmlh/ Ctn]))</f>
        <v>500</v>
      </c>
      <c r="R6" s="41">
        <f ca="1">IF(Table10[[#This Row],[NO]]="","",LOOKUP(Table10[[#This Row],[NO]],import20201[NO],import20201[JUMLAH]))</f>
        <v>7</v>
      </c>
      <c r="S6" s="39" t="str">
        <f ca="1">IF(Table10[[#This Row],[NO]]="","",LOOKUP(Table10[[#This Row],[NO]],import20201[NO],import20201[GROSIR]))</f>
        <v>50000 (10%)</v>
      </c>
      <c r="T6" s="39">
        <f ca="1">IF(Table10[[#This Row],[NO]]="","",LOOKUP(Table10[[#This Row],[NO]],import20201[NO],import20201[ECERAN]))</f>
        <v>52500</v>
      </c>
    </row>
    <row r="7" spans="1:20" ht="20.100000000000001" customHeight="1">
      <c r="A7" s="41">
        <f ca="1">IF(import20201[[#This Row],[JUMLAH]]&gt;0,COUNT(A$2:A7),"")</f>
        <v>5</v>
      </c>
      <c r="B7" s="35" t="s">
        <v>3033</v>
      </c>
      <c r="C7" s="36" t="s">
        <v>3039</v>
      </c>
      <c r="D7" s="37" t="s">
        <v>3040</v>
      </c>
      <c r="E7" s="39">
        <v>240</v>
      </c>
      <c r="F7" s="39">
        <f>IF(import20201[[#This Row],[BARU]]="",import20201[[#This Row],[JUMLAH AWAL]],import20201[[#This Row],[BARU]])</f>
        <v>23</v>
      </c>
      <c r="G7" s="46" t="s">
        <v>3511</v>
      </c>
      <c r="H7" s="46">
        <v>85000</v>
      </c>
      <c r="I7" s="39">
        <v>23</v>
      </c>
      <c r="K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" s="41">
        <f ca="1">IF(OR(M6="",M6=MAX(import20201[NO])),"",LOOKUP(ROW(M7)-ROWS($M$1:$M$2),import20201[NO]))</f>
        <v>5</v>
      </c>
      <c r="N7" s="41" t="str">
        <f ca="1">IF(Table10[[#This Row],[NO]]="","",LOOKUP(Table10[[#This Row],[NO]],import20201[NO],import20201[-]))</f>
        <v>UTN</v>
      </c>
      <c r="O7" s="37" t="str">
        <f ca="1">IF(Table10[[#This Row],[NO]]="","",LOOKUP(Table10[[#This Row],[NO]],import20201[NO],import20201[KODE]))</f>
        <v>145mm-6"</v>
      </c>
      <c r="P7" s="41" t="str">
        <f ca="1">IF(Table10[[#This Row],[NO]]="","",LOOKUP(Table10[[#This Row],[NO]],import20201[NO],import20201[NAMA BARANG]))</f>
        <v>Clips</v>
      </c>
      <c r="Q7" s="41">
        <f ca="1">IF(Table10[[#This Row],[NO]]="","",LOOKUP(Table10[[#This Row],[NO]],import20201[NO],import20201[ISI/ Jmlh/ Ctn]))</f>
        <v>240</v>
      </c>
      <c r="R7" s="41">
        <f ca="1">IF(Table10[[#This Row],[NO]]="","",LOOKUP(Table10[[#This Row],[NO]],import20201[NO],import20201[JUMLAH]))</f>
        <v>23</v>
      </c>
      <c r="S7" s="39" t="str">
        <f ca="1">IF(Table10[[#This Row],[NO]]="","",LOOKUP(Table10[[#This Row],[NO]],import20201[NO],import20201[GROSIR]))</f>
        <v>85000 (10%)</v>
      </c>
      <c r="T7" s="39">
        <f ca="1">IF(Table10[[#This Row],[NO]]="","",LOOKUP(Table10[[#This Row],[NO]],import20201[NO],import20201[ECERAN]))</f>
        <v>85000</v>
      </c>
    </row>
    <row r="8" spans="1:20" ht="20.100000000000001" customHeight="1">
      <c r="A8" s="41">
        <f ca="1">IF(import20201[[#This Row],[JUMLAH]]&gt;0,COUNT(A$2:A8),"")</f>
        <v>6</v>
      </c>
      <c r="B8" s="35" t="s">
        <v>3033</v>
      </c>
      <c r="C8" s="36" t="s">
        <v>3041</v>
      </c>
      <c r="D8" s="37" t="s">
        <v>3042</v>
      </c>
      <c r="E8" s="39">
        <v>1728</v>
      </c>
      <c r="F8" s="39">
        <f>IF(import20201[[#This Row],[BARU]]="",import20201[[#This Row],[JUMLAH AWAL]],import20201[[#This Row],[BARU]])</f>
        <v>1</v>
      </c>
      <c r="G8" s="46" t="s">
        <v>3536</v>
      </c>
      <c r="H8" s="46">
        <v>40000</v>
      </c>
      <c r="I8" s="39">
        <v>1</v>
      </c>
      <c r="K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" s="41">
        <f ca="1">IF(OR(M7="",M7=MAX(import20201[NO])),"",LOOKUP(ROW(M8)-ROWS($M$1:$M$2),import20201[NO]))</f>
        <v>6</v>
      </c>
      <c r="N8" s="41" t="str">
        <f ca="1">IF(Table10[[#This Row],[NO]]="","",LOOKUP(Table10[[#This Row],[NO]],import20201[NO],import20201[-]))</f>
        <v>UTN</v>
      </c>
      <c r="O8" s="37" t="str">
        <f ca="1">IF(Table10[[#This Row],[NO]]="","",LOOKUP(Table10[[#This Row],[NO]],import20201[NO],import20201[KODE]))</f>
        <v>BP-A8021</v>
      </c>
      <c r="P8" s="41" t="str">
        <f ca="1">IF(Table10[[#This Row],[NO]]="","",LOOKUP(Table10[[#This Row],[NO]],import20201[NO],import20201[NAMA BARANG]))</f>
        <v>Gell pen</v>
      </c>
      <c r="Q8" s="41">
        <f ca="1">IF(Table10[[#This Row],[NO]]="","",LOOKUP(Table10[[#This Row],[NO]],import20201[NO],import20201[ISI/ Jmlh/ Ctn]))</f>
        <v>1728</v>
      </c>
      <c r="R8" s="41">
        <f ca="1">IF(Table10[[#This Row],[NO]]="","",LOOKUP(Table10[[#This Row],[NO]],import20201[NO],import20201[JUMLAH]))</f>
        <v>1</v>
      </c>
      <c r="S8" s="39" t="str">
        <f ca="1">IF(Table10[[#This Row],[NO]]="","",LOOKUP(Table10[[#This Row],[NO]],import20201[NO],import20201[GROSIR]))</f>
        <v>40000 (10%)</v>
      </c>
      <c r="T8" s="39">
        <f ca="1">IF(Table10[[#This Row],[NO]]="","",LOOKUP(Table10[[#This Row],[NO]],import20201[NO],import20201[ECERAN]))</f>
        <v>40000</v>
      </c>
    </row>
    <row r="9" spans="1:20" ht="20.100000000000001" customHeight="1">
      <c r="A9" s="41">
        <f ca="1">IF(import20201[[#This Row],[JUMLAH]]&gt;0,COUNT(A$2:A9),"")</f>
        <v>7</v>
      </c>
      <c r="B9" s="35" t="s">
        <v>3033</v>
      </c>
      <c r="C9" s="36" t="s">
        <v>3043</v>
      </c>
      <c r="D9" s="37" t="s">
        <v>3042</v>
      </c>
      <c r="E9" s="39">
        <v>1728</v>
      </c>
      <c r="F9" s="39">
        <f>IF(import20201[[#This Row],[BARU]]="",import20201[[#This Row],[JUMLAH AWAL]],import20201[[#This Row],[BARU]])</f>
        <v>2</v>
      </c>
      <c r="G9" s="46" t="s">
        <v>3536</v>
      </c>
      <c r="H9" s="46">
        <v>40000</v>
      </c>
      <c r="I9" s="39">
        <v>2</v>
      </c>
      <c r="K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" s="41">
        <f ca="1">IF(OR(M8="",M8=MAX(import20201[NO])),"",LOOKUP(ROW(M9)-ROWS($M$1:$M$2),import20201[NO]))</f>
        <v>7</v>
      </c>
      <c r="N9" s="41" t="str">
        <f ca="1">IF(Table10[[#This Row],[NO]]="","",LOOKUP(Table10[[#This Row],[NO]],import20201[NO],import20201[-]))</f>
        <v>UTN</v>
      </c>
      <c r="O9" s="37" t="str">
        <f ca="1">IF(Table10[[#This Row],[NO]]="","",LOOKUP(Table10[[#This Row],[NO]],import20201[NO],import20201[KODE]))</f>
        <v>BP-A8031</v>
      </c>
      <c r="P9" s="41" t="str">
        <f ca="1">IF(Table10[[#This Row],[NO]]="","",LOOKUP(Table10[[#This Row],[NO]],import20201[NO],import20201[NAMA BARANG]))</f>
        <v>Gell pen</v>
      </c>
      <c r="Q9" s="41">
        <f ca="1">IF(Table10[[#This Row],[NO]]="","",LOOKUP(Table10[[#This Row],[NO]],import20201[NO],import20201[ISI/ Jmlh/ Ctn]))</f>
        <v>1728</v>
      </c>
      <c r="R9" s="41">
        <f ca="1">IF(Table10[[#This Row],[NO]]="","",LOOKUP(Table10[[#This Row],[NO]],import20201[NO],import20201[JUMLAH]))</f>
        <v>2</v>
      </c>
      <c r="S9" s="39" t="str">
        <f ca="1">IF(Table10[[#This Row],[NO]]="","",LOOKUP(Table10[[#This Row],[NO]],import20201[NO],import20201[GROSIR]))</f>
        <v>40000 (10%)</v>
      </c>
      <c r="T9" s="39">
        <f ca="1">IF(Table10[[#This Row],[NO]]="","",LOOKUP(Table10[[#This Row],[NO]],import20201[NO],import20201[ECERAN]))</f>
        <v>40000</v>
      </c>
    </row>
    <row r="10" spans="1:20" ht="20.100000000000001" customHeight="1">
      <c r="A10" s="41">
        <f ca="1">IF(import20201[[#This Row],[JUMLAH]]&gt;0,COUNT(A$2:A10),"")</f>
        <v>8</v>
      </c>
      <c r="B10" s="35" t="s">
        <v>3033</v>
      </c>
      <c r="C10" s="36" t="s">
        <v>3044</v>
      </c>
      <c r="D10" s="37" t="s">
        <v>3042</v>
      </c>
      <c r="E10" s="39">
        <v>1728</v>
      </c>
      <c r="F10" s="39">
        <f>IF(import20201[[#This Row],[BARU]]="",import20201[[#This Row],[JUMLAH AWAL]],import20201[[#This Row],[BARU]])</f>
        <v>1</v>
      </c>
      <c r="G10" s="46" t="s">
        <v>3536</v>
      </c>
      <c r="H10" s="46">
        <v>40000</v>
      </c>
      <c r="I10" s="39">
        <v>1</v>
      </c>
      <c r="K1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" s="41">
        <f ca="1">IF(OR(M9="",M9=MAX(import20201[NO])),"",LOOKUP(ROW(M10)-ROWS($M$1:$M$2),import20201[NO]))</f>
        <v>8</v>
      </c>
      <c r="N10" s="41" t="str">
        <f ca="1">IF(Table10[[#This Row],[NO]]="","",LOOKUP(Table10[[#This Row],[NO]],import20201[NO],import20201[-]))</f>
        <v>UTN</v>
      </c>
      <c r="O10" s="37" t="str">
        <f ca="1">IF(Table10[[#This Row],[NO]]="","",LOOKUP(Table10[[#This Row],[NO]],import20201[NO],import20201[KODE]))</f>
        <v>BP-A8032</v>
      </c>
      <c r="P10" s="41" t="str">
        <f ca="1">IF(Table10[[#This Row],[NO]]="","",LOOKUP(Table10[[#This Row],[NO]],import20201[NO],import20201[NAMA BARANG]))</f>
        <v>Gell pen</v>
      </c>
      <c r="Q10" s="41">
        <f ca="1">IF(Table10[[#This Row],[NO]]="","",LOOKUP(Table10[[#This Row],[NO]],import20201[NO],import20201[ISI/ Jmlh/ Ctn]))</f>
        <v>1728</v>
      </c>
      <c r="R10" s="41">
        <f ca="1">IF(Table10[[#This Row],[NO]]="","",LOOKUP(Table10[[#This Row],[NO]],import20201[NO],import20201[JUMLAH]))</f>
        <v>1</v>
      </c>
      <c r="S10" s="39" t="str">
        <f ca="1">IF(Table10[[#This Row],[NO]]="","",LOOKUP(Table10[[#This Row],[NO]],import20201[NO],import20201[GROSIR]))</f>
        <v>40000 (10%)</v>
      </c>
      <c r="T10" s="39">
        <f ca="1">IF(Table10[[#This Row],[NO]]="","",LOOKUP(Table10[[#This Row],[NO]],import20201[NO],import20201[ECERAN]))</f>
        <v>40000</v>
      </c>
    </row>
    <row r="11" spans="1:20" ht="20.100000000000001" customHeight="1">
      <c r="A11" s="41">
        <f ca="1">IF(import20201[[#This Row],[JUMLAH]]&gt;0,COUNT(A$2:A11),"")</f>
        <v>9</v>
      </c>
      <c r="B11" s="35" t="s">
        <v>3033</v>
      </c>
      <c r="C11" s="36" t="s">
        <v>3045</v>
      </c>
      <c r="D11" s="37" t="s">
        <v>3042</v>
      </c>
      <c r="E11" s="39">
        <v>1728</v>
      </c>
      <c r="F11" s="39">
        <f>IF(import20201[[#This Row],[BARU]]="",import20201[[#This Row],[JUMLAH AWAL]],import20201[[#This Row],[BARU]])</f>
        <v>2</v>
      </c>
      <c r="G11" s="46" t="s">
        <v>3536</v>
      </c>
      <c r="H11" s="46">
        <v>40000</v>
      </c>
      <c r="I11" s="39">
        <v>2</v>
      </c>
      <c r="K1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" s="41">
        <f ca="1">IF(OR(M10="",M10=MAX(import20201[NO])),"",LOOKUP(ROW(M11)-ROWS($M$1:$M$2),import20201[NO]))</f>
        <v>9</v>
      </c>
      <c r="N11" s="41" t="str">
        <f ca="1">IF(Table10[[#This Row],[NO]]="","",LOOKUP(Table10[[#This Row],[NO]],import20201[NO],import20201[-]))</f>
        <v>UTN</v>
      </c>
      <c r="O11" s="37" t="str">
        <f ca="1">IF(Table10[[#This Row],[NO]]="","",LOOKUP(Table10[[#This Row],[NO]],import20201[NO],import20201[KODE]))</f>
        <v>BP-A8035</v>
      </c>
      <c r="P11" s="41" t="str">
        <f ca="1">IF(Table10[[#This Row],[NO]]="","",LOOKUP(Table10[[#This Row],[NO]],import20201[NO],import20201[NAMA BARANG]))</f>
        <v>Gell pen</v>
      </c>
      <c r="Q11" s="41">
        <f ca="1">IF(Table10[[#This Row],[NO]]="","",LOOKUP(Table10[[#This Row],[NO]],import20201[NO],import20201[ISI/ Jmlh/ Ctn]))</f>
        <v>1728</v>
      </c>
      <c r="R11" s="41">
        <f ca="1">IF(Table10[[#This Row],[NO]]="","",LOOKUP(Table10[[#This Row],[NO]],import20201[NO],import20201[JUMLAH]))</f>
        <v>2</v>
      </c>
      <c r="S11" s="39" t="str">
        <f ca="1">IF(Table10[[#This Row],[NO]]="","",LOOKUP(Table10[[#This Row],[NO]],import20201[NO],import20201[GROSIR]))</f>
        <v>40000 (10%)</v>
      </c>
      <c r="T11" s="39">
        <f ca="1">IF(Table10[[#This Row],[NO]]="","",LOOKUP(Table10[[#This Row],[NO]],import20201[NO],import20201[ECERAN]))</f>
        <v>40000</v>
      </c>
    </row>
    <row r="12" spans="1:20" ht="20.100000000000001" customHeight="1">
      <c r="A12" s="41">
        <f ca="1">IF(import20201[[#This Row],[JUMLAH]]&gt;0,COUNT(A$2:A12),"")</f>
        <v>10</v>
      </c>
      <c r="B12" s="35" t="s">
        <v>3033</v>
      </c>
      <c r="C12" s="36" t="s">
        <v>3046</v>
      </c>
      <c r="D12" s="37" t="s">
        <v>3042</v>
      </c>
      <c r="E12" s="39">
        <v>1728</v>
      </c>
      <c r="F12" s="39">
        <f>IF(import20201[[#This Row],[BARU]]="",import20201[[#This Row],[JUMLAH AWAL]],import20201[[#This Row],[BARU]])</f>
        <v>19</v>
      </c>
      <c r="G12" s="46" t="s">
        <v>3536</v>
      </c>
      <c r="H12" s="46">
        <v>40000</v>
      </c>
      <c r="I12" s="39">
        <v>19</v>
      </c>
      <c r="K1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" s="41">
        <f ca="1">IF(OR(M11="",M11=MAX(import20201[NO])),"",LOOKUP(ROW(M12)-ROWS($M$1:$M$2),import20201[NO]))</f>
        <v>10</v>
      </c>
      <c r="N12" s="41" t="str">
        <f ca="1">IF(Table10[[#This Row],[NO]]="","",LOOKUP(Table10[[#This Row],[NO]],import20201[NO],import20201[-]))</f>
        <v>UTN</v>
      </c>
      <c r="O12" s="37" t="str">
        <f ca="1">IF(Table10[[#This Row],[NO]]="","",LOOKUP(Table10[[#This Row],[NO]],import20201[NO],import20201[KODE]))</f>
        <v>BP-A9031</v>
      </c>
      <c r="P12" s="41" t="str">
        <f ca="1">IF(Table10[[#This Row],[NO]]="","",LOOKUP(Table10[[#This Row],[NO]],import20201[NO],import20201[NAMA BARANG]))</f>
        <v>Gell pen</v>
      </c>
      <c r="Q12" s="41">
        <f ca="1">IF(Table10[[#This Row],[NO]]="","",LOOKUP(Table10[[#This Row],[NO]],import20201[NO],import20201[ISI/ Jmlh/ Ctn]))</f>
        <v>1728</v>
      </c>
      <c r="R12" s="41">
        <f ca="1">IF(Table10[[#This Row],[NO]]="","",LOOKUP(Table10[[#This Row],[NO]],import20201[NO],import20201[JUMLAH]))</f>
        <v>19</v>
      </c>
      <c r="S12" s="39" t="str">
        <f ca="1">IF(Table10[[#This Row],[NO]]="","",LOOKUP(Table10[[#This Row],[NO]],import20201[NO],import20201[GROSIR]))</f>
        <v>40000 (10%)</v>
      </c>
      <c r="T12" s="39">
        <f ca="1">IF(Table10[[#This Row],[NO]]="","",LOOKUP(Table10[[#This Row],[NO]],import20201[NO],import20201[ECERAN]))</f>
        <v>40000</v>
      </c>
    </row>
    <row r="13" spans="1:20" ht="20.100000000000001" customHeight="1">
      <c r="A13" s="41">
        <f ca="1">IF(import20201[[#This Row],[JUMLAH]]&gt;0,COUNT(A$2:A13),"")</f>
        <v>11</v>
      </c>
      <c r="B13" s="35" t="s">
        <v>3033</v>
      </c>
      <c r="C13" s="36" t="s">
        <v>3047</v>
      </c>
      <c r="D13" s="37" t="s">
        <v>3042</v>
      </c>
      <c r="E13" s="39">
        <v>1728</v>
      </c>
      <c r="F13" s="39">
        <f>IF(import20201[[#This Row],[BARU]]="",import20201[[#This Row],[JUMLAH AWAL]],import20201[[#This Row],[BARU]])</f>
        <v>18</v>
      </c>
      <c r="G13" s="46" t="s">
        <v>3536</v>
      </c>
      <c r="H13" s="46">
        <v>40000</v>
      </c>
      <c r="I13" s="39">
        <v>18</v>
      </c>
      <c r="K1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" s="41">
        <f ca="1">IF(OR(M12="",M12=MAX(import20201[NO])),"",LOOKUP(ROW(M13)-ROWS($M$1:$M$2),import20201[NO]))</f>
        <v>11</v>
      </c>
      <c r="N13" s="41" t="str">
        <f ca="1">IF(Table10[[#This Row],[NO]]="","",LOOKUP(Table10[[#This Row],[NO]],import20201[NO],import20201[-]))</f>
        <v>UTN</v>
      </c>
      <c r="O13" s="37" t="str">
        <f ca="1">IF(Table10[[#This Row],[NO]]="","",LOOKUP(Table10[[#This Row],[NO]],import20201[NO],import20201[KODE]))</f>
        <v>BP-A9032</v>
      </c>
      <c r="P13" s="41" t="str">
        <f ca="1">IF(Table10[[#This Row],[NO]]="","",LOOKUP(Table10[[#This Row],[NO]],import20201[NO],import20201[NAMA BARANG]))</f>
        <v>Gell pen</v>
      </c>
      <c r="Q13" s="41">
        <f ca="1">IF(Table10[[#This Row],[NO]]="","",LOOKUP(Table10[[#This Row],[NO]],import20201[NO],import20201[ISI/ Jmlh/ Ctn]))</f>
        <v>1728</v>
      </c>
      <c r="R13" s="41">
        <f ca="1">IF(Table10[[#This Row],[NO]]="","",LOOKUP(Table10[[#This Row],[NO]],import20201[NO],import20201[JUMLAH]))</f>
        <v>18</v>
      </c>
      <c r="S13" s="39" t="str">
        <f ca="1">IF(Table10[[#This Row],[NO]]="","",LOOKUP(Table10[[#This Row],[NO]],import20201[NO],import20201[GROSIR]))</f>
        <v>40000 (10%)</v>
      </c>
      <c r="T13" s="39">
        <f ca="1">IF(Table10[[#This Row],[NO]]="","",LOOKUP(Table10[[#This Row],[NO]],import20201[NO],import20201[ECERAN]))</f>
        <v>40000</v>
      </c>
    </row>
    <row r="14" spans="1:20" ht="20.100000000000001" customHeight="1">
      <c r="A14" s="41">
        <f ca="1">IF(import20201[[#This Row],[JUMLAH]]&gt;0,COUNT(A$2:A14),"")</f>
        <v>12</v>
      </c>
      <c r="B14" s="35" t="s">
        <v>3033</v>
      </c>
      <c r="C14" s="36" t="s">
        <v>3048</v>
      </c>
      <c r="D14" s="37" t="s">
        <v>3042</v>
      </c>
      <c r="E14" s="39">
        <v>1728</v>
      </c>
      <c r="F14" s="39">
        <f>IF(import20201[[#This Row],[BARU]]="",import20201[[#This Row],[JUMLAH AWAL]],import20201[[#This Row],[BARU]])</f>
        <v>18</v>
      </c>
      <c r="G14" s="46" t="s">
        <v>3536</v>
      </c>
      <c r="H14" s="46">
        <v>40000</v>
      </c>
      <c r="I14" s="39">
        <v>18</v>
      </c>
      <c r="K1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" s="41">
        <f ca="1">IF(OR(M13="",M13=MAX(import20201[NO])),"",LOOKUP(ROW(M14)-ROWS($M$1:$M$2),import20201[NO]))</f>
        <v>12</v>
      </c>
      <c r="N14" s="41" t="str">
        <f ca="1">IF(Table10[[#This Row],[NO]]="","",LOOKUP(Table10[[#This Row],[NO]],import20201[NO],import20201[-]))</f>
        <v>UTN</v>
      </c>
      <c r="O14" s="37" t="str">
        <f ca="1">IF(Table10[[#This Row],[NO]]="","",LOOKUP(Table10[[#This Row],[NO]],import20201[NO],import20201[KODE]))</f>
        <v>BP-A9035</v>
      </c>
      <c r="P14" s="41" t="str">
        <f ca="1">IF(Table10[[#This Row],[NO]]="","",LOOKUP(Table10[[#This Row],[NO]],import20201[NO],import20201[NAMA BARANG]))</f>
        <v>Gell pen</v>
      </c>
      <c r="Q14" s="41">
        <f ca="1">IF(Table10[[#This Row],[NO]]="","",LOOKUP(Table10[[#This Row],[NO]],import20201[NO],import20201[ISI/ Jmlh/ Ctn]))</f>
        <v>1728</v>
      </c>
      <c r="R14" s="41">
        <f ca="1">IF(Table10[[#This Row],[NO]]="","",LOOKUP(Table10[[#This Row],[NO]],import20201[NO],import20201[JUMLAH]))</f>
        <v>18</v>
      </c>
      <c r="S14" s="39" t="str">
        <f ca="1">IF(Table10[[#This Row],[NO]]="","",LOOKUP(Table10[[#This Row],[NO]],import20201[NO],import20201[GROSIR]))</f>
        <v>40000 (10%)</v>
      </c>
      <c r="T14" s="39">
        <f ca="1">IF(Table10[[#This Row],[NO]]="","",LOOKUP(Table10[[#This Row],[NO]],import20201[NO],import20201[ECERAN]))</f>
        <v>40000</v>
      </c>
    </row>
    <row r="15" spans="1:20" ht="20.100000000000001" customHeight="1">
      <c r="A15" s="41">
        <f ca="1">IF(import20201[[#This Row],[JUMLAH]]&gt;0,COUNT(A$2:A15),"")</f>
        <v>13</v>
      </c>
      <c r="B15" s="35" t="s">
        <v>3033</v>
      </c>
      <c r="C15" s="36" t="s">
        <v>3049</v>
      </c>
      <c r="D15" s="37" t="s">
        <v>3042</v>
      </c>
      <c r="E15" s="39">
        <v>1728</v>
      </c>
      <c r="F15" s="39">
        <f>IF(import20201[[#This Row],[BARU]]="",import20201[[#This Row],[JUMLAH AWAL]],import20201[[#This Row],[BARU]])</f>
        <v>19</v>
      </c>
      <c r="G15" s="46" t="s">
        <v>3536</v>
      </c>
      <c r="H15" s="46">
        <v>40000</v>
      </c>
      <c r="I15" s="39">
        <v>19</v>
      </c>
      <c r="K1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" s="41">
        <f ca="1">IF(OR(M14="",M14=MAX(import20201[NO])),"",LOOKUP(ROW(M15)-ROWS($M$1:$M$2),import20201[NO]))</f>
        <v>13</v>
      </c>
      <c r="N15" s="41" t="str">
        <f ca="1">IF(Table10[[#This Row],[NO]]="","",LOOKUP(Table10[[#This Row],[NO]],import20201[NO],import20201[-]))</f>
        <v>UTN</v>
      </c>
      <c r="O15" s="37" t="str">
        <f ca="1">IF(Table10[[#This Row],[NO]]="","",LOOKUP(Table10[[#This Row],[NO]],import20201[NO],import20201[KODE]))</f>
        <v>BP-A9037</v>
      </c>
      <c r="P15" s="41" t="str">
        <f ca="1">IF(Table10[[#This Row],[NO]]="","",LOOKUP(Table10[[#This Row],[NO]],import20201[NO],import20201[NAMA BARANG]))</f>
        <v>Gell pen</v>
      </c>
      <c r="Q15" s="41">
        <f ca="1">IF(Table10[[#This Row],[NO]]="","",LOOKUP(Table10[[#This Row],[NO]],import20201[NO],import20201[ISI/ Jmlh/ Ctn]))</f>
        <v>1728</v>
      </c>
      <c r="R15" s="41">
        <f ca="1">IF(Table10[[#This Row],[NO]]="","",LOOKUP(Table10[[#This Row],[NO]],import20201[NO],import20201[JUMLAH]))</f>
        <v>19</v>
      </c>
      <c r="S15" s="39" t="str">
        <f ca="1">IF(Table10[[#This Row],[NO]]="","",LOOKUP(Table10[[#This Row],[NO]],import20201[NO],import20201[GROSIR]))</f>
        <v>40000 (10%)</v>
      </c>
      <c r="T15" s="39">
        <f ca="1">IF(Table10[[#This Row],[NO]]="","",LOOKUP(Table10[[#This Row],[NO]],import20201[NO],import20201[ECERAN]))</f>
        <v>40000</v>
      </c>
    </row>
    <row r="16" spans="1:20" ht="20.100000000000001" customHeight="1">
      <c r="A16" s="41">
        <f ca="1">IF(import20201[[#This Row],[JUMLAH]]&gt;0,COUNT(A$2:A16),"")</f>
        <v>14</v>
      </c>
      <c r="B16" s="35" t="s">
        <v>3033</v>
      </c>
      <c r="C16" s="36" t="s">
        <v>3050</v>
      </c>
      <c r="D16" s="37" t="s">
        <v>3042</v>
      </c>
      <c r="E16" s="39">
        <v>1728</v>
      </c>
      <c r="F16" s="39">
        <f>IF(import20201[[#This Row],[BARU]]="",import20201[[#This Row],[JUMLAH AWAL]],import20201[[#This Row],[BARU]])</f>
        <v>6</v>
      </c>
      <c r="G16" s="46" t="s">
        <v>3576</v>
      </c>
      <c r="H16" s="46">
        <v>37500</v>
      </c>
      <c r="I16" s="39">
        <v>6</v>
      </c>
      <c r="K1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" s="41">
        <f ca="1">IF(OR(M15="",M15=MAX(import20201[NO])),"",LOOKUP(ROW(M16)-ROWS($M$1:$M$2),import20201[NO]))</f>
        <v>14</v>
      </c>
      <c r="N16" s="41" t="str">
        <f ca="1">IF(Table10[[#This Row],[NO]]="","",LOOKUP(Table10[[#This Row],[NO]],import20201[NO],import20201[-]))</f>
        <v>UTN</v>
      </c>
      <c r="O16" s="37" t="str">
        <f ca="1">IF(Table10[[#This Row],[NO]]="","",LOOKUP(Table10[[#This Row],[NO]],import20201[NO],import20201[KODE]))</f>
        <v>BP-8781</v>
      </c>
      <c r="P16" s="41" t="str">
        <f ca="1">IF(Table10[[#This Row],[NO]]="","",LOOKUP(Table10[[#This Row],[NO]],import20201[NO],import20201[NAMA BARANG]))</f>
        <v>Gell pen</v>
      </c>
      <c r="Q16" s="41">
        <f ca="1">IF(Table10[[#This Row],[NO]]="","",LOOKUP(Table10[[#This Row],[NO]],import20201[NO],import20201[ISI/ Jmlh/ Ctn]))</f>
        <v>1728</v>
      </c>
      <c r="R16" s="41">
        <f ca="1">IF(Table10[[#This Row],[NO]]="","",LOOKUP(Table10[[#This Row],[NO]],import20201[NO],import20201[JUMLAH]))</f>
        <v>6</v>
      </c>
      <c r="S16" s="39" t="str">
        <f ca="1">IF(Table10[[#This Row],[NO]]="","",LOOKUP(Table10[[#This Row],[NO]],import20201[NO],import20201[GROSIR]))</f>
        <v>37500 (10%)</v>
      </c>
      <c r="T16" s="39">
        <f ca="1">IF(Table10[[#This Row],[NO]]="","",LOOKUP(Table10[[#This Row],[NO]],import20201[NO],import20201[ECERAN]))</f>
        <v>37500</v>
      </c>
    </row>
    <row r="17" spans="1:20" ht="20.100000000000001" customHeight="1">
      <c r="A17" s="41">
        <f ca="1">IF(import20201[[#This Row],[JUMLAH]]&gt;0,COUNT(A$2:A17),"")</f>
        <v>15</v>
      </c>
      <c r="B17" s="35" t="s">
        <v>3033</v>
      </c>
      <c r="C17" s="36" t="s">
        <v>3051</v>
      </c>
      <c r="D17" s="37" t="s">
        <v>3042</v>
      </c>
      <c r="E17" s="39">
        <v>1728</v>
      </c>
      <c r="F17" s="39">
        <f>IF(import20201[[#This Row],[BARU]]="",import20201[[#This Row],[JUMLAH AWAL]],import20201[[#This Row],[BARU]])</f>
        <v>5</v>
      </c>
      <c r="G17" s="46" t="s">
        <v>3576</v>
      </c>
      <c r="H17" s="46">
        <v>37500</v>
      </c>
      <c r="I17" s="39">
        <v>5</v>
      </c>
      <c r="K1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7" s="41">
        <f ca="1">IF(OR(M16="",M16=MAX(import20201[NO])),"",LOOKUP(ROW(M17)-ROWS($M$1:$M$2),import20201[NO]))</f>
        <v>15</v>
      </c>
      <c r="N17" s="41" t="str">
        <f ca="1">IF(Table10[[#This Row],[NO]]="","",LOOKUP(Table10[[#This Row],[NO]],import20201[NO],import20201[-]))</f>
        <v>UTN</v>
      </c>
      <c r="O17" s="37" t="str">
        <f ca="1">IF(Table10[[#This Row],[NO]]="","",LOOKUP(Table10[[#This Row],[NO]],import20201[NO],import20201[KODE]))</f>
        <v>BP-8782</v>
      </c>
      <c r="P17" s="41" t="str">
        <f ca="1">IF(Table10[[#This Row],[NO]]="","",LOOKUP(Table10[[#This Row],[NO]],import20201[NO],import20201[NAMA BARANG]))</f>
        <v>Gell pen</v>
      </c>
      <c r="Q17" s="41">
        <f ca="1">IF(Table10[[#This Row],[NO]]="","",LOOKUP(Table10[[#This Row],[NO]],import20201[NO],import20201[ISI/ Jmlh/ Ctn]))</f>
        <v>1728</v>
      </c>
      <c r="R17" s="41">
        <f ca="1">IF(Table10[[#This Row],[NO]]="","",LOOKUP(Table10[[#This Row],[NO]],import20201[NO],import20201[JUMLAH]))</f>
        <v>5</v>
      </c>
      <c r="S17" s="39" t="str">
        <f ca="1">IF(Table10[[#This Row],[NO]]="","",LOOKUP(Table10[[#This Row],[NO]],import20201[NO],import20201[GROSIR]))</f>
        <v>37500 (10%)</v>
      </c>
      <c r="T17" s="39">
        <f ca="1">IF(Table10[[#This Row],[NO]]="","",LOOKUP(Table10[[#This Row],[NO]],import20201[NO],import20201[ECERAN]))</f>
        <v>37500</v>
      </c>
    </row>
    <row r="18" spans="1:20" ht="20.100000000000001" customHeight="1">
      <c r="A18" s="41">
        <f ca="1">IF(import20201[[#This Row],[JUMLAH]]&gt;0,COUNT(A$2:A18),"")</f>
        <v>16</v>
      </c>
      <c r="B18" s="35" t="s">
        <v>3033</v>
      </c>
      <c r="C18" s="36" t="s">
        <v>3052</v>
      </c>
      <c r="D18" s="37" t="s">
        <v>3042</v>
      </c>
      <c r="E18" s="39">
        <v>1728</v>
      </c>
      <c r="F18" s="39">
        <f>IF(import20201[[#This Row],[BARU]]="",import20201[[#This Row],[JUMLAH AWAL]],import20201[[#This Row],[BARU]])</f>
        <v>8</v>
      </c>
      <c r="G18" s="46" t="s">
        <v>3576</v>
      </c>
      <c r="H18" s="46">
        <v>37500</v>
      </c>
      <c r="I18" s="39">
        <v>8</v>
      </c>
      <c r="K1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8" s="41">
        <f ca="1">IF(OR(M17="",M17=MAX(import20201[NO])),"",LOOKUP(ROW(M18)-ROWS($M$1:$M$2),import20201[NO]))</f>
        <v>16</v>
      </c>
      <c r="N18" s="41" t="str">
        <f ca="1">IF(Table10[[#This Row],[NO]]="","",LOOKUP(Table10[[#This Row],[NO]],import20201[NO],import20201[-]))</f>
        <v>UTN</v>
      </c>
      <c r="O18" s="37" t="str">
        <f ca="1">IF(Table10[[#This Row],[NO]]="","",LOOKUP(Table10[[#This Row],[NO]],import20201[NO],import20201[KODE]))</f>
        <v>BP-8785</v>
      </c>
      <c r="P18" s="41" t="str">
        <f ca="1">IF(Table10[[#This Row],[NO]]="","",LOOKUP(Table10[[#This Row],[NO]],import20201[NO],import20201[NAMA BARANG]))</f>
        <v>Gell pen</v>
      </c>
      <c r="Q18" s="41">
        <f ca="1">IF(Table10[[#This Row],[NO]]="","",LOOKUP(Table10[[#This Row],[NO]],import20201[NO],import20201[ISI/ Jmlh/ Ctn]))</f>
        <v>1728</v>
      </c>
      <c r="R18" s="41">
        <f ca="1">IF(Table10[[#This Row],[NO]]="","",LOOKUP(Table10[[#This Row],[NO]],import20201[NO],import20201[JUMLAH]))</f>
        <v>8</v>
      </c>
      <c r="S18" s="39" t="str">
        <f ca="1">IF(Table10[[#This Row],[NO]]="","",LOOKUP(Table10[[#This Row],[NO]],import20201[NO],import20201[GROSIR]))</f>
        <v>37500 (10%)</v>
      </c>
      <c r="T18" s="39">
        <f ca="1">IF(Table10[[#This Row],[NO]]="","",LOOKUP(Table10[[#This Row],[NO]],import20201[NO],import20201[ECERAN]))</f>
        <v>37500</v>
      </c>
    </row>
    <row r="19" spans="1:20" ht="20.100000000000001" customHeight="1">
      <c r="A19" s="41">
        <f ca="1">IF(import20201[[#This Row],[JUMLAH]]&gt;0,COUNT(A$2:A19),"")</f>
        <v>17</v>
      </c>
      <c r="B19" s="35" t="s">
        <v>3033</v>
      </c>
      <c r="C19" s="36" t="s">
        <v>3053</v>
      </c>
      <c r="D19" s="37" t="s">
        <v>3042</v>
      </c>
      <c r="E19" s="39">
        <v>1728</v>
      </c>
      <c r="F19" s="39">
        <f>IF(import20201[[#This Row],[BARU]]="",import20201[[#This Row],[JUMLAH AWAL]],import20201[[#This Row],[BARU]])</f>
        <v>7</v>
      </c>
      <c r="G19" s="46" t="s">
        <v>3576</v>
      </c>
      <c r="H19" s="46">
        <v>37500</v>
      </c>
      <c r="I19" s="39">
        <v>7</v>
      </c>
      <c r="K1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9" s="41">
        <f ca="1">IF(OR(M18="",M18=MAX(import20201[NO])),"",LOOKUP(ROW(M19)-ROWS($M$1:$M$2),import20201[NO]))</f>
        <v>17</v>
      </c>
      <c r="N19" s="41" t="str">
        <f ca="1">IF(Table10[[#This Row],[NO]]="","",LOOKUP(Table10[[#This Row],[NO]],import20201[NO],import20201[-]))</f>
        <v>UTN</v>
      </c>
      <c r="O19" s="37" t="str">
        <f ca="1">IF(Table10[[#This Row],[NO]]="","",LOOKUP(Table10[[#This Row],[NO]],import20201[NO],import20201[KODE]))</f>
        <v>BP-8788</v>
      </c>
      <c r="P19" s="41" t="str">
        <f ca="1">IF(Table10[[#This Row],[NO]]="","",LOOKUP(Table10[[#This Row],[NO]],import20201[NO],import20201[NAMA BARANG]))</f>
        <v>Gell pen</v>
      </c>
      <c r="Q19" s="41">
        <f ca="1">IF(Table10[[#This Row],[NO]]="","",LOOKUP(Table10[[#This Row],[NO]],import20201[NO],import20201[ISI/ Jmlh/ Ctn]))</f>
        <v>1728</v>
      </c>
      <c r="R19" s="41">
        <f ca="1">IF(Table10[[#This Row],[NO]]="","",LOOKUP(Table10[[#This Row],[NO]],import20201[NO],import20201[JUMLAH]))</f>
        <v>7</v>
      </c>
      <c r="S19" s="39" t="str">
        <f ca="1">IF(Table10[[#This Row],[NO]]="","",LOOKUP(Table10[[#This Row],[NO]],import20201[NO],import20201[GROSIR]))</f>
        <v>37500 (10%)</v>
      </c>
      <c r="T19" s="39">
        <f ca="1">IF(Table10[[#This Row],[NO]]="","",LOOKUP(Table10[[#This Row],[NO]],import20201[NO],import20201[ECERAN]))</f>
        <v>37500</v>
      </c>
    </row>
    <row r="20" spans="1:20" ht="20.100000000000001" customHeight="1">
      <c r="A20" s="41">
        <f ca="1">IF(import20201[[#This Row],[JUMLAH]]&gt;0,COUNT(A$2:A20),"")</f>
        <v>18</v>
      </c>
      <c r="B20" s="35" t="s">
        <v>3033</v>
      </c>
      <c r="C20" s="36" t="s">
        <v>3054</v>
      </c>
      <c r="D20" s="37" t="s">
        <v>3042</v>
      </c>
      <c r="E20" s="39">
        <v>1728</v>
      </c>
      <c r="F20" s="39">
        <f>IF(import20201[[#This Row],[BARU]]="",import20201[[#This Row],[JUMLAH AWAL]],import20201[[#This Row],[BARU]])</f>
        <v>7</v>
      </c>
      <c r="G20" s="46" t="s">
        <v>3576</v>
      </c>
      <c r="H20" s="46">
        <v>37500</v>
      </c>
      <c r="I20" s="39">
        <v>7</v>
      </c>
      <c r="K2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0" s="41">
        <f ca="1">IF(OR(M19="",M19=MAX(import20201[NO])),"",LOOKUP(ROW(M20)-ROWS($M$1:$M$2),import20201[NO]))</f>
        <v>18</v>
      </c>
      <c r="N20" s="41" t="str">
        <f ca="1">IF(Table10[[#This Row],[NO]]="","",LOOKUP(Table10[[#This Row],[NO]],import20201[NO],import20201[-]))</f>
        <v>UTN</v>
      </c>
      <c r="O20" s="37" t="str">
        <f ca="1">IF(Table10[[#This Row],[NO]]="","",LOOKUP(Table10[[#This Row],[NO]],import20201[NO],import20201[KODE]))</f>
        <v>BP-8793</v>
      </c>
      <c r="P20" s="41" t="str">
        <f ca="1">IF(Table10[[#This Row],[NO]]="","",LOOKUP(Table10[[#This Row],[NO]],import20201[NO],import20201[NAMA BARANG]))</f>
        <v>Gell pen</v>
      </c>
      <c r="Q20" s="41">
        <f ca="1">IF(Table10[[#This Row],[NO]]="","",LOOKUP(Table10[[#This Row],[NO]],import20201[NO],import20201[ISI/ Jmlh/ Ctn]))</f>
        <v>1728</v>
      </c>
      <c r="R20" s="41">
        <f ca="1">IF(Table10[[#This Row],[NO]]="","",LOOKUP(Table10[[#This Row],[NO]],import20201[NO],import20201[JUMLAH]))</f>
        <v>7</v>
      </c>
      <c r="S20" s="39" t="str">
        <f ca="1">IF(Table10[[#This Row],[NO]]="","",LOOKUP(Table10[[#This Row],[NO]],import20201[NO],import20201[GROSIR]))</f>
        <v>37500 (10%)</v>
      </c>
      <c r="T20" s="39">
        <f ca="1">IF(Table10[[#This Row],[NO]]="","",LOOKUP(Table10[[#This Row],[NO]],import20201[NO],import20201[ECERAN]))</f>
        <v>37500</v>
      </c>
    </row>
    <row r="21" spans="1:20" ht="20.100000000000001" customHeight="1">
      <c r="A21" s="41">
        <f ca="1">IF(import20201[[#This Row],[JUMLAH]]&gt;0,COUNT(A$2:A21),"")</f>
        <v>19</v>
      </c>
      <c r="B21" s="35" t="s">
        <v>3033</v>
      </c>
      <c r="C21" s="36" t="s">
        <v>3055</v>
      </c>
      <c r="D21" s="37" t="s">
        <v>3042</v>
      </c>
      <c r="E21" s="39">
        <v>1728</v>
      </c>
      <c r="F21" s="39">
        <f>IF(import20201[[#This Row],[BARU]]="",import20201[[#This Row],[JUMLAH AWAL]],import20201[[#This Row],[BARU]])</f>
        <v>7</v>
      </c>
      <c r="G21" s="46" t="s">
        <v>3576</v>
      </c>
      <c r="H21" s="46">
        <v>37500</v>
      </c>
      <c r="I21" s="39">
        <v>7</v>
      </c>
      <c r="K2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1" s="41">
        <f ca="1">IF(OR(M20="",M20=MAX(import20201[NO])),"",LOOKUP(ROW(M21)-ROWS($M$1:$M$2),import20201[NO]))</f>
        <v>19</v>
      </c>
      <c r="N21" s="41" t="str">
        <f ca="1">IF(Table10[[#This Row],[NO]]="","",LOOKUP(Table10[[#This Row],[NO]],import20201[NO],import20201[-]))</f>
        <v>UTN</v>
      </c>
      <c r="O21" s="37" t="str">
        <f ca="1">IF(Table10[[#This Row],[NO]]="","",LOOKUP(Table10[[#This Row],[NO]],import20201[NO],import20201[KODE]))</f>
        <v>BP-8795</v>
      </c>
      <c r="P21" s="41" t="str">
        <f ca="1">IF(Table10[[#This Row],[NO]]="","",LOOKUP(Table10[[#This Row],[NO]],import20201[NO],import20201[NAMA BARANG]))</f>
        <v>Gell pen</v>
      </c>
      <c r="Q21" s="41">
        <f ca="1">IF(Table10[[#This Row],[NO]]="","",LOOKUP(Table10[[#This Row],[NO]],import20201[NO],import20201[ISI/ Jmlh/ Ctn]))</f>
        <v>1728</v>
      </c>
      <c r="R21" s="41">
        <f ca="1">IF(Table10[[#This Row],[NO]]="","",LOOKUP(Table10[[#This Row],[NO]],import20201[NO],import20201[JUMLAH]))</f>
        <v>7</v>
      </c>
      <c r="S21" s="39" t="str">
        <f ca="1">IF(Table10[[#This Row],[NO]]="","",LOOKUP(Table10[[#This Row],[NO]],import20201[NO],import20201[GROSIR]))</f>
        <v>37500 (10%)</v>
      </c>
      <c r="T21" s="39">
        <f ca="1">IF(Table10[[#This Row],[NO]]="","",LOOKUP(Table10[[#This Row],[NO]],import20201[NO],import20201[ECERAN]))</f>
        <v>37500</v>
      </c>
    </row>
    <row r="22" spans="1:20" ht="20.100000000000001" customHeight="1">
      <c r="A22" s="41">
        <f ca="1">IF(import20201[[#This Row],[JUMLAH]]&gt;0,COUNT(A$2:A22),"")</f>
        <v>20</v>
      </c>
      <c r="B22" s="35" t="s">
        <v>3033</v>
      </c>
      <c r="C22" s="36" t="s">
        <v>3056</v>
      </c>
      <c r="D22" s="37" t="s">
        <v>3042</v>
      </c>
      <c r="E22" s="39">
        <v>1728</v>
      </c>
      <c r="F22" s="39">
        <f>IF(import20201[[#This Row],[BARU]]="",import20201[[#This Row],[JUMLAH AWAL]],import20201[[#This Row],[BARU]])</f>
        <v>7</v>
      </c>
      <c r="G22" s="46" t="s">
        <v>3536</v>
      </c>
      <c r="H22" s="46">
        <v>40000</v>
      </c>
      <c r="I22" s="39">
        <v>7</v>
      </c>
      <c r="K2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2" s="41">
        <f ca="1">IF(OR(M21="",M21=MAX(import20201[NO])),"",LOOKUP(ROW(M22)-ROWS($M$1:$M$2),import20201[NO]))</f>
        <v>20</v>
      </c>
      <c r="N22" s="41" t="str">
        <f ca="1">IF(Table10[[#This Row],[NO]]="","",LOOKUP(Table10[[#This Row],[NO]],import20201[NO],import20201[-]))</f>
        <v>UTN</v>
      </c>
      <c r="O22" s="37" t="str">
        <f ca="1">IF(Table10[[#This Row],[NO]]="","",LOOKUP(Table10[[#This Row],[NO]],import20201[NO],import20201[KODE]))</f>
        <v>BP-A8005</v>
      </c>
      <c r="P22" s="41" t="str">
        <f ca="1">IF(Table10[[#This Row],[NO]]="","",LOOKUP(Table10[[#This Row],[NO]],import20201[NO],import20201[NAMA BARANG]))</f>
        <v>Gell pen</v>
      </c>
      <c r="Q22" s="41">
        <f ca="1">IF(Table10[[#This Row],[NO]]="","",LOOKUP(Table10[[#This Row],[NO]],import20201[NO],import20201[ISI/ Jmlh/ Ctn]))</f>
        <v>1728</v>
      </c>
      <c r="R22" s="41">
        <f ca="1">IF(Table10[[#This Row],[NO]]="","",LOOKUP(Table10[[#This Row],[NO]],import20201[NO],import20201[JUMLAH]))</f>
        <v>7</v>
      </c>
      <c r="S22" s="39" t="str">
        <f ca="1">IF(Table10[[#This Row],[NO]]="","",LOOKUP(Table10[[#This Row],[NO]],import20201[NO],import20201[GROSIR]))</f>
        <v>40000 (10%)</v>
      </c>
      <c r="T22" s="39">
        <f ca="1">IF(Table10[[#This Row],[NO]]="","",LOOKUP(Table10[[#This Row],[NO]],import20201[NO],import20201[ECERAN]))</f>
        <v>40000</v>
      </c>
    </row>
    <row r="23" spans="1:20" ht="20.100000000000001" customHeight="1">
      <c r="A23" s="41">
        <f ca="1">IF(import20201[[#This Row],[JUMLAH]]&gt;0,COUNT(A$2:A23),"")</f>
        <v>21</v>
      </c>
      <c r="B23" s="35" t="s">
        <v>3033</v>
      </c>
      <c r="C23" s="36" t="s">
        <v>3057</v>
      </c>
      <c r="D23" s="37" t="s">
        <v>3042</v>
      </c>
      <c r="E23" s="39">
        <v>1728</v>
      </c>
      <c r="F23" s="39">
        <f>IF(import20201[[#This Row],[BARU]]="",import20201[[#This Row],[JUMLAH AWAL]],import20201[[#This Row],[BARU]])</f>
        <v>8</v>
      </c>
      <c r="G23" s="46" t="s">
        <v>3536</v>
      </c>
      <c r="H23" s="46">
        <v>40000</v>
      </c>
      <c r="I23" s="39">
        <v>8</v>
      </c>
      <c r="K2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3" s="41">
        <f ca="1">IF(OR(M22="",M22=MAX(import20201[NO])),"",LOOKUP(ROW(M23)-ROWS($M$1:$M$2),import20201[NO]))</f>
        <v>21</v>
      </c>
      <c r="N23" s="41" t="str">
        <f ca="1">IF(Table10[[#This Row],[NO]]="","",LOOKUP(Table10[[#This Row],[NO]],import20201[NO],import20201[-]))</f>
        <v>UTN</v>
      </c>
      <c r="O23" s="37" t="str">
        <f ca="1">IF(Table10[[#This Row],[NO]]="","",LOOKUP(Table10[[#This Row],[NO]],import20201[NO],import20201[KODE]))</f>
        <v>BP-A8010</v>
      </c>
      <c r="P23" s="41" t="str">
        <f ca="1">IF(Table10[[#This Row],[NO]]="","",LOOKUP(Table10[[#This Row],[NO]],import20201[NO],import20201[NAMA BARANG]))</f>
        <v>Gell pen</v>
      </c>
      <c r="Q23" s="41">
        <f ca="1">IF(Table10[[#This Row],[NO]]="","",LOOKUP(Table10[[#This Row],[NO]],import20201[NO],import20201[ISI/ Jmlh/ Ctn]))</f>
        <v>1728</v>
      </c>
      <c r="R23" s="41">
        <f ca="1">IF(Table10[[#This Row],[NO]]="","",LOOKUP(Table10[[#This Row],[NO]],import20201[NO],import20201[JUMLAH]))</f>
        <v>8</v>
      </c>
      <c r="S23" s="39" t="str">
        <f ca="1">IF(Table10[[#This Row],[NO]]="","",LOOKUP(Table10[[#This Row],[NO]],import20201[NO],import20201[GROSIR]))</f>
        <v>40000 (10%)</v>
      </c>
      <c r="T23" s="39">
        <f ca="1">IF(Table10[[#This Row],[NO]]="","",LOOKUP(Table10[[#This Row],[NO]],import20201[NO],import20201[ECERAN]))</f>
        <v>40000</v>
      </c>
    </row>
    <row r="24" spans="1:20" ht="20.100000000000001" customHeight="1">
      <c r="A24" s="41">
        <f ca="1">IF(import20201[[#This Row],[JUMLAH]]&gt;0,COUNT(A$2:A24),"")</f>
        <v>22</v>
      </c>
      <c r="B24" s="35" t="s">
        <v>3033</v>
      </c>
      <c r="C24" s="36" t="s">
        <v>3058</v>
      </c>
      <c r="D24" s="37" t="s">
        <v>3042</v>
      </c>
      <c r="E24" s="39">
        <v>1728</v>
      </c>
      <c r="F24" s="39">
        <f>IF(import20201[[#This Row],[BARU]]="",import20201[[#This Row],[JUMLAH AWAL]],import20201[[#This Row],[BARU]])</f>
        <v>8</v>
      </c>
      <c r="G24" s="46" t="s">
        <v>3536</v>
      </c>
      <c r="H24" s="46">
        <v>40000</v>
      </c>
      <c r="I24" s="39">
        <v>8</v>
      </c>
      <c r="K2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4" s="41">
        <f ca="1">IF(OR(M23="",M23=MAX(import20201[NO])),"",LOOKUP(ROW(M24)-ROWS($M$1:$M$2),import20201[NO]))</f>
        <v>22</v>
      </c>
      <c r="N24" s="41" t="str">
        <f ca="1">IF(Table10[[#This Row],[NO]]="","",LOOKUP(Table10[[#This Row],[NO]],import20201[NO],import20201[-]))</f>
        <v>UTN</v>
      </c>
      <c r="O24" s="37" t="str">
        <f ca="1">IF(Table10[[#This Row],[NO]]="","",LOOKUP(Table10[[#This Row],[NO]],import20201[NO],import20201[KODE]))</f>
        <v>BP-A8025</v>
      </c>
      <c r="P24" s="41" t="str">
        <f ca="1">IF(Table10[[#This Row],[NO]]="","",LOOKUP(Table10[[#This Row],[NO]],import20201[NO],import20201[NAMA BARANG]))</f>
        <v>Gell pen</v>
      </c>
      <c r="Q24" s="41">
        <f ca="1">IF(Table10[[#This Row],[NO]]="","",LOOKUP(Table10[[#This Row],[NO]],import20201[NO],import20201[ISI/ Jmlh/ Ctn]))</f>
        <v>1728</v>
      </c>
      <c r="R24" s="41">
        <f ca="1">IF(Table10[[#This Row],[NO]]="","",LOOKUP(Table10[[#This Row],[NO]],import20201[NO],import20201[JUMLAH]))</f>
        <v>8</v>
      </c>
      <c r="S24" s="39" t="str">
        <f ca="1">IF(Table10[[#This Row],[NO]]="","",LOOKUP(Table10[[#This Row],[NO]],import20201[NO],import20201[GROSIR]))</f>
        <v>40000 (10%)</v>
      </c>
      <c r="T24" s="39">
        <f ca="1">IF(Table10[[#This Row],[NO]]="","",LOOKUP(Table10[[#This Row],[NO]],import20201[NO],import20201[ECERAN]))</f>
        <v>40000</v>
      </c>
    </row>
    <row r="25" spans="1:20" ht="20.100000000000001" customHeight="1">
      <c r="A25" s="41">
        <f ca="1">IF(import20201[[#This Row],[JUMLAH]]&gt;0,COUNT(A$2:A25),"")</f>
        <v>23</v>
      </c>
      <c r="B25" s="35" t="s">
        <v>3033</v>
      </c>
      <c r="C25" s="36">
        <v>8763</v>
      </c>
      <c r="D25" s="37" t="s">
        <v>3042</v>
      </c>
      <c r="E25" s="39">
        <v>1728</v>
      </c>
      <c r="F25" s="39">
        <f>IF(import20201[[#This Row],[BARU]]="",import20201[[#This Row],[JUMLAH AWAL]],import20201[[#This Row],[BARU]])</f>
        <v>9</v>
      </c>
      <c r="G25" s="46">
        <v>32500</v>
      </c>
      <c r="H25" s="46">
        <v>35000</v>
      </c>
      <c r="I25" s="39">
        <v>9</v>
      </c>
      <c r="K2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5" s="41">
        <f ca="1">IF(OR(M24="",M24=MAX(import20201[NO])),"",LOOKUP(ROW(M25)-ROWS($M$1:$M$2),import20201[NO]))</f>
        <v>23</v>
      </c>
      <c r="N25" s="41" t="str">
        <f ca="1">IF(Table10[[#This Row],[NO]]="","",LOOKUP(Table10[[#This Row],[NO]],import20201[NO],import20201[-]))</f>
        <v>UTN</v>
      </c>
      <c r="O25" s="37">
        <f ca="1">IF(Table10[[#This Row],[NO]]="","",LOOKUP(Table10[[#This Row],[NO]],import20201[NO],import20201[KODE]))</f>
        <v>8763</v>
      </c>
      <c r="P25" s="41" t="str">
        <f ca="1">IF(Table10[[#This Row],[NO]]="","",LOOKUP(Table10[[#This Row],[NO]],import20201[NO],import20201[NAMA BARANG]))</f>
        <v>Gell pen</v>
      </c>
      <c r="Q25" s="41">
        <f ca="1">IF(Table10[[#This Row],[NO]]="","",LOOKUP(Table10[[#This Row],[NO]],import20201[NO],import20201[ISI/ Jmlh/ Ctn]))</f>
        <v>1728</v>
      </c>
      <c r="R25" s="41">
        <f ca="1">IF(Table10[[#This Row],[NO]]="","",LOOKUP(Table10[[#This Row],[NO]],import20201[NO],import20201[JUMLAH]))</f>
        <v>9</v>
      </c>
      <c r="S25" s="39">
        <f ca="1">IF(Table10[[#This Row],[NO]]="","",LOOKUP(Table10[[#This Row],[NO]],import20201[NO],import20201[GROSIR]))</f>
        <v>32500</v>
      </c>
      <c r="T25" s="39">
        <f ca="1">IF(Table10[[#This Row],[NO]]="","",LOOKUP(Table10[[#This Row],[NO]],import20201[NO],import20201[ECERAN]))</f>
        <v>35000</v>
      </c>
    </row>
    <row r="26" spans="1:20" ht="20.100000000000001" customHeight="1">
      <c r="A26" s="41">
        <f ca="1">IF(import20201[[#This Row],[JUMLAH]]&gt;0,COUNT(A$2:A26),"")</f>
        <v>24</v>
      </c>
      <c r="B26" s="35" t="s">
        <v>3033</v>
      </c>
      <c r="C26" s="36">
        <v>8786</v>
      </c>
      <c r="D26" s="37" t="s">
        <v>3042</v>
      </c>
      <c r="E26" s="39">
        <v>1728</v>
      </c>
      <c r="F26" s="39">
        <f>IF(import20201[[#This Row],[BARU]]="",import20201[[#This Row],[JUMLAH AWAL]],import20201[[#This Row],[BARU]])</f>
        <v>8</v>
      </c>
      <c r="G26" s="46">
        <v>32500</v>
      </c>
      <c r="H26" s="46">
        <v>35000</v>
      </c>
      <c r="I26" s="39">
        <v>8</v>
      </c>
      <c r="K2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6" s="41">
        <f ca="1">IF(OR(M25="",M25=MAX(import20201[NO])),"",LOOKUP(ROW(M26)-ROWS($M$1:$M$2),import20201[NO]))</f>
        <v>24</v>
      </c>
      <c r="N26" s="41" t="str">
        <f ca="1">IF(Table10[[#This Row],[NO]]="","",LOOKUP(Table10[[#This Row],[NO]],import20201[NO],import20201[-]))</f>
        <v>UTN</v>
      </c>
      <c r="O26" s="37">
        <f ca="1">IF(Table10[[#This Row],[NO]]="","",LOOKUP(Table10[[#This Row],[NO]],import20201[NO],import20201[KODE]))</f>
        <v>8786</v>
      </c>
      <c r="P26" s="41" t="str">
        <f ca="1">IF(Table10[[#This Row],[NO]]="","",LOOKUP(Table10[[#This Row],[NO]],import20201[NO],import20201[NAMA BARANG]))</f>
        <v>Gell pen</v>
      </c>
      <c r="Q26" s="41">
        <f ca="1">IF(Table10[[#This Row],[NO]]="","",LOOKUP(Table10[[#This Row],[NO]],import20201[NO],import20201[ISI/ Jmlh/ Ctn]))</f>
        <v>1728</v>
      </c>
      <c r="R26" s="41">
        <f ca="1">IF(Table10[[#This Row],[NO]]="","",LOOKUP(Table10[[#This Row],[NO]],import20201[NO],import20201[JUMLAH]))</f>
        <v>8</v>
      </c>
      <c r="S26" s="39">
        <f ca="1">IF(Table10[[#This Row],[NO]]="","",LOOKUP(Table10[[#This Row],[NO]],import20201[NO],import20201[GROSIR]))</f>
        <v>32500</v>
      </c>
      <c r="T26" s="39">
        <f ca="1">IF(Table10[[#This Row],[NO]]="","",LOOKUP(Table10[[#This Row],[NO]],import20201[NO],import20201[ECERAN]))</f>
        <v>35000</v>
      </c>
    </row>
    <row r="27" spans="1:20" ht="20.100000000000001" customHeight="1">
      <c r="A27" s="41">
        <f ca="1">IF(import20201[[#This Row],[JUMLAH]]&gt;0,COUNT(A$2:A27),"")</f>
        <v>25</v>
      </c>
      <c r="B27" s="35" t="s">
        <v>3033</v>
      </c>
      <c r="C27" s="36">
        <v>8789</v>
      </c>
      <c r="D27" s="37" t="s">
        <v>3042</v>
      </c>
      <c r="E27" s="39">
        <v>1728</v>
      </c>
      <c r="F27" s="39">
        <f>IF(import20201[[#This Row],[BARU]]="",import20201[[#This Row],[JUMLAH AWAL]],import20201[[#This Row],[BARU]])</f>
        <v>8</v>
      </c>
      <c r="G27" s="46">
        <v>32500</v>
      </c>
      <c r="H27" s="46">
        <v>35000</v>
      </c>
      <c r="I27" s="39">
        <v>8</v>
      </c>
      <c r="K2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7" s="41">
        <f ca="1">IF(OR(M26="",M26=MAX(import20201[NO])),"",LOOKUP(ROW(M27)-ROWS($M$1:$M$2),import20201[NO]))</f>
        <v>25</v>
      </c>
      <c r="N27" s="41" t="str">
        <f ca="1">IF(Table10[[#This Row],[NO]]="","",LOOKUP(Table10[[#This Row],[NO]],import20201[NO],import20201[-]))</f>
        <v>UTN</v>
      </c>
      <c r="O27" s="37">
        <f ca="1">IF(Table10[[#This Row],[NO]]="","",LOOKUP(Table10[[#This Row],[NO]],import20201[NO],import20201[KODE]))</f>
        <v>8789</v>
      </c>
      <c r="P27" s="41" t="str">
        <f ca="1">IF(Table10[[#This Row],[NO]]="","",LOOKUP(Table10[[#This Row],[NO]],import20201[NO],import20201[NAMA BARANG]))</f>
        <v>Gell pen</v>
      </c>
      <c r="Q27" s="41">
        <f ca="1">IF(Table10[[#This Row],[NO]]="","",LOOKUP(Table10[[#This Row],[NO]],import20201[NO],import20201[ISI/ Jmlh/ Ctn]))</f>
        <v>1728</v>
      </c>
      <c r="R27" s="41">
        <f ca="1">IF(Table10[[#This Row],[NO]]="","",LOOKUP(Table10[[#This Row],[NO]],import20201[NO],import20201[JUMLAH]))</f>
        <v>8</v>
      </c>
      <c r="S27" s="39">
        <f ca="1">IF(Table10[[#This Row],[NO]]="","",LOOKUP(Table10[[#This Row],[NO]],import20201[NO],import20201[GROSIR]))</f>
        <v>32500</v>
      </c>
      <c r="T27" s="39">
        <f ca="1">IF(Table10[[#This Row],[NO]]="","",LOOKUP(Table10[[#This Row],[NO]],import20201[NO],import20201[ECERAN]))</f>
        <v>35000</v>
      </c>
    </row>
    <row r="28" spans="1:20" ht="20.100000000000001" customHeight="1">
      <c r="A28" s="41">
        <f ca="1">IF(import20201[[#This Row],[JUMLAH]]&gt;0,COUNT(A$2:A28),"")</f>
        <v>26</v>
      </c>
      <c r="B28" s="35" t="s">
        <v>3033</v>
      </c>
      <c r="C28" s="36">
        <v>8792</v>
      </c>
      <c r="D28" s="37" t="s">
        <v>3042</v>
      </c>
      <c r="E28" s="39">
        <v>1728</v>
      </c>
      <c r="F28" s="39">
        <f>IF(import20201[[#This Row],[BARU]]="",import20201[[#This Row],[JUMLAH AWAL]],import20201[[#This Row],[BARU]])</f>
        <v>9</v>
      </c>
      <c r="G28" s="46">
        <v>32500</v>
      </c>
      <c r="H28" s="46">
        <v>35000</v>
      </c>
      <c r="I28" s="39">
        <v>9</v>
      </c>
      <c r="K2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8" s="41">
        <f ca="1">IF(OR(M27="",M27=MAX(import20201[NO])),"",LOOKUP(ROW(M28)-ROWS($M$1:$M$2),import20201[NO]))</f>
        <v>26</v>
      </c>
      <c r="N28" s="41" t="str">
        <f ca="1">IF(Table10[[#This Row],[NO]]="","",LOOKUP(Table10[[#This Row],[NO]],import20201[NO],import20201[-]))</f>
        <v>UTN</v>
      </c>
      <c r="O28" s="37">
        <f ca="1">IF(Table10[[#This Row],[NO]]="","",LOOKUP(Table10[[#This Row],[NO]],import20201[NO],import20201[KODE]))</f>
        <v>8792</v>
      </c>
      <c r="P28" s="41" t="str">
        <f ca="1">IF(Table10[[#This Row],[NO]]="","",LOOKUP(Table10[[#This Row],[NO]],import20201[NO],import20201[NAMA BARANG]))</f>
        <v>Gell pen</v>
      </c>
      <c r="Q28" s="41">
        <f ca="1">IF(Table10[[#This Row],[NO]]="","",LOOKUP(Table10[[#This Row],[NO]],import20201[NO],import20201[ISI/ Jmlh/ Ctn]))</f>
        <v>1728</v>
      </c>
      <c r="R28" s="41">
        <f ca="1">IF(Table10[[#This Row],[NO]]="","",LOOKUP(Table10[[#This Row],[NO]],import20201[NO],import20201[JUMLAH]))</f>
        <v>9</v>
      </c>
      <c r="S28" s="39">
        <f ca="1">IF(Table10[[#This Row],[NO]]="","",LOOKUP(Table10[[#This Row],[NO]],import20201[NO],import20201[GROSIR]))</f>
        <v>32500</v>
      </c>
      <c r="T28" s="39">
        <f ca="1">IF(Table10[[#This Row],[NO]]="","",LOOKUP(Table10[[#This Row],[NO]],import20201[NO],import20201[ECERAN]))</f>
        <v>35000</v>
      </c>
    </row>
    <row r="29" spans="1:20" ht="20.100000000000001" customHeight="1">
      <c r="A29" s="41">
        <f ca="1">IF(import20201[[#This Row],[JUMLAH]]&gt;0,COUNT(A$2:A29),"")</f>
        <v>27</v>
      </c>
      <c r="B29" s="35" t="s">
        <v>3033</v>
      </c>
      <c r="C29" s="36" t="s">
        <v>3059</v>
      </c>
      <c r="D29" s="37" t="s">
        <v>3042</v>
      </c>
      <c r="E29" s="39">
        <v>1728</v>
      </c>
      <c r="F29" s="39">
        <f>IF(import20201[[#This Row],[BARU]]="",import20201[[#This Row],[JUMLAH AWAL]],import20201[[#This Row],[BARU]])</f>
        <v>8</v>
      </c>
      <c r="G29" s="46">
        <v>37500</v>
      </c>
      <c r="H29" s="46">
        <v>40000</v>
      </c>
      <c r="I29" s="39">
        <v>8</v>
      </c>
      <c r="K2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9" s="41">
        <f ca="1">IF(OR(M28="",M28=MAX(import20201[NO])),"",LOOKUP(ROW(M29)-ROWS($M$1:$M$2),import20201[NO]))</f>
        <v>27</v>
      </c>
      <c r="N29" s="41" t="str">
        <f ca="1">IF(Table10[[#This Row],[NO]]="","",LOOKUP(Table10[[#This Row],[NO]],import20201[NO],import20201[-]))</f>
        <v>UTN</v>
      </c>
      <c r="O29" s="37" t="str">
        <f ca="1">IF(Table10[[#This Row],[NO]]="","",LOOKUP(Table10[[#This Row],[NO]],import20201[NO],import20201[KODE]))</f>
        <v>A8001</v>
      </c>
      <c r="P29" s="41" t="str">
        <f ca="1">IF(Table10[[#This Row],[NO]]="","",LOOKUP(Table10[[#This Row],[NO]],import20201[NO],import20201[NAMA BARANG]))</f>
        <v>Gell pen</v>
      </c>
      <c r="Q29" s="41">
        <f ca="1">IF(Table10[[#This Row],[NO]]="","",LOOKUP(Table10[[#This Row],[NO]],import20201[NO],import20201[ISI/ Jmlh/ Ctn]))</f>
        <v>1728</v>
      </c>
      <c r="R29" s="41">
        <f ca="1">IF(Table10[[#This Row],[NO]]="","",LOOKUP(Table10[[#This Row],[NO]],import20201[NO],import20201[JUMLAH]))</f>
        <v>8</v>
      </c>
      <c r="S29" s="39">
        <f ca="1">IF(Table10[[#This Row],[NO]]="","",LOOKUP(Table10[[#This Row],[NO]],import20201[NO],import20201[GROSIR]))</f>
        <v>37500</v>
      </c>
      <c r="T29" s="39">
        <f ca="1">IF(Table10[[#This Row],[NO]]="","",LOOKUP(Table10[[#This Row],[NO]],import20201[NO],import20201[ECERAN]))</f>
        <v>40000</v>
      </c>
    </row>
    <row r="30" spans="1:20" ht="20.100000000000001" customHeight="1">
      <c r="A30" s="41">
        <f ca="1">IF(import20201[[#This Row],[JUMLAH]]&gt;0,COUNT(A$2:A30),"")</f>
        <v>28</v>
      </c>
      <c r="B30" s="35" t="s">
        <v>3033</v>
      </c>
      <c r="C30" s="36" t="s">
        <v>3060</v>
      </c>
      <c r="D30" s="37" t="s">
        <v>3042</v>
      </c>
      <c r="E30" s="39">
        <v>1728</v>
      </c>
      <c r="F30" s="39">
        <f>IF(import20201[[#This Row],[BARU]]="",import20201[[#This Row],[JUMLAH AWAL]],import20201[[#This Row],[BARU]])</f>
        <v>8</v>
      </c>
      <c r="G30" s="46">
        <v>37500</v>
      </c>
      <c r="H30" s="46">
        <v>40000</v>
      </c>
      <c r="I30" s="39">
        <v>8</v>
      </c>
      <c r="K3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0" s="41">
        <f ca="1">IF(OR(M29="",M29=MAX(import20201[NO])),"",LOOKUP(ROW(M30)-ROWS($M$1:$M$2),import20201[NO]))</f>
        <v>28</v>
      </c>
      <c r="N30" s="41" t="str">
        <f ca="1">IF(Table10[[#This Row],[NO]]="","",LOOKUP(Table10[[#This Row],[NO]],import20201[NO],import20201[-]))</f>
        <v>UTN</v>
      </c>
      <c r="O30" s="37" t="str">
        <f ca="1">IF(Table10[[#This Row],[NO]]="","",LOOKUP(Table10[[#This Row],[NO]],import20201[NO],import20201[KODE]))</f>
        <v>A8015</v>
      </c>
      <c r="P30" s="41" t="str">
        <f ca="1">IF(Table10[[#This Row],[NO]]="","",LOOKUP(Table10[[#This Row],[NO]],import20201[NO],import20201[NAMA BARANG]))</f>
        <v>Gell pen</v>
      </c>
      <c r="Q30" s="41">
        <f ca="1">IF(Table10[[#This Row],[NO]]="","",LOOKUP(Table10[[#This Row],[NO]],import20201[NO],import20201[ISI/ Jmlh/ Ctn]))</f>
        <v>1728</v>
      </c>
      <c r="R30" s="41">
        <f ca="1">IF(Table10[[#This Row],[NO]]="","",LOOKUP(Table10[[#This Row],[NO]],import20201[NO],import20201[JUMLAH]))</f>
        <v>8</v>
      </c>
      <c r="S30" s="39">
        <f ca="1">IF(Table10[[#This Row],[NO]]="","",LOOKUP(Table10[[#This Row],[NO]],import20201[NO],import20201[GROSIR]))</f>
        <v>37500</v>
      </c>
      <c r="T30" s="39">
        <f ca="1">IF(Table10[[#This Row],[NO]]="","",LOOKUP(Table10[[#This Row],[NO]],import20201[NO],import20201[ECERAN]))</f>
        <v>40000</v>
      </c>
    </row>
    <row r="31" spans="1:20" ht="20.100000000000001" customHeight="1">
      <c r="A31" s="41">
        <f ca="1">IF(import20201[[#This Row],[JUMLAH]]&gt;0,COUNT(A$2:A31),"")</f>
        <v>29</v>
      </c>
      <c r="B31" s="35" t="s">
        <v>3033</v>
      </c>
      <c r="C31" s="36" t="s">
        <v>3061</v>
      </c>
      <c r="D31" s="37" t="s">
        <v>3042</v>
      </c>
      <c r="E31" s="39">
        <v>1728</v>
      </c>
      <c r="F31" s="39">
        <f>IF(import20201[[#This Row],[BARU]]="",import20201[[#This Row],[JUMLAH AWAL]],import20201[[#This Row],[BARU]])</f>
        <v>5</v>
      </c>
      <c r="G31" s="46">
        <v>37500</v>
      </c>
      <c r="H31" s="46">
        <v>40000</v>
      </c>
      <c r="I31" s="39">
        <v>5</v>
      </c>
      <c r="K3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1" s="41">
        <f ca="1">IF(OR(M30="",M30=MAX(import20201[NO])),"",LOOKUP(ROW(M31)-ROWS($M$1:$M$2),import20201[NO]))</f>
        <v>29</v>
      </c>
      <c r="N31" s="41" t="str">
        <f ca="1">IF(Table10[[#This Row],[NO]]="","",LOOKUP(Table10[[#This Row],[NO]],import20201[NO],import20201[-]))</f>
        <v>UTN</v>
      </c>
      <c r="O31" s="37" t="str">
        <f ca="1">IF(Table10[[#This Row],[NO]]="","",LOOKUP(Table10[[#This Row],[NO]],import20201[NO],import20201[KODE]))</f>
        <v>A8028</v>
      </c>
      <c r="P31" s="41" t="str">
        <f ca="1">IF(Table10[[#This Row],[NO]]="","",LOOKUP(Table10[[#This Row],[NO]],import20201[NO],import20201[NAMA BARANG]))</f>
        <v>Gell pen</v>
      </c>
      <c r="Q31" s="41">
        <f ca="1">IF(Table10[[#This Row],[NO]]="","",LOOKUP(Table10[[#This Row],[NO]],import20201[NO],import20201[ISI/ Jmlh/ Ctn]))</f>
        <v>1728</v>
      </c>
      <c r="R31" s="41">
        <f ca="1">IF(Table10[[#This Row],[NO]]="","",LOOKUP(Table10[[#This Row],[NO]],import20201[NO],import20201[JUMLAH]))</f>
        <v>5</v>
      </c>
      <c r="S31" s="39">
        <f ca="1">IF(Table10[[#This Row],[NO]]="","",LOOKUP(Table10[[#This Row],[NO]],import20201[NO],import20201[GROSIR]))</f>
        <v>37500</v>
      </c>
      <c r="T31" s="39">
        <f ca="1">IF(Table10[[#This Row],[NO]]="","",LOOKUP(Table10[[#This Row],[NO]],import20201[NO],import20201[ECERAN]))</f>
        <v>40000</v>
      </c>
    </row>
    <row r="32" spans="1:20" ht="20.100000000000001" customHeight="1">
      <c r="A32" s="41">
        <f ca="1">IF(import20201[[#This Row],[JUMLAH]]&gt;0,COUNT(A$2:A32),"")</f>
        <v>30</v>
      </c>
      <c r="B32" s="35" t="s">
        <v>3033</v>
      </c>
      <c r="C32" s="36" t="s">
        <v>3062</v>
      </c>
      <c r="D32" s="37" t="s">
        <v>3042</v>
      </c>
      <c r="E32" s="39">
        <v>1728</v>
      </c>
      <c r="F32" s="39">
        <f>IF(import20201[[#This Row],[BARU]]="",import20201[[#This Row],[JUMLAH AWAL]],import20201[[#This Row],[BARU]])</f>
        <v>9</v>
      </c>
      <c r="G32" s="46">
        <v>37500</v>
      </c>
      <c r="H32" s="46">
        <v>40000</v>
      </c>
      <c r="I32" s="39">
        <v>9</v>
      </c>
      <c r="K3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2" s="41">
        <f ca="1">IF(OR(M31="",M31=MAX(import20201[NO])),"",LOOKUP(ROW(M32)-ROWS($M$1:$M$2),import20201[NO]))</f>
        <v>30</v>
      </c>
      <c r="N32" s="41" t="str">
        <f ca="1">IF(Table10[[#This Row],[NO]]="","",LOOKUP(Table10[[#This Row],[NO]],import20201[NO],import20201[-]))</f>
        <v>UTN</v>
      </c>
      <c r="O32" s="37" t="str">
        <f ca="1">IF(Table10[[#This Row],[NO]]="","",LOOKUP(Table10[[#This Row],[NO]],import20201[NO],import20201[KODE]))</f>
        <v>A8023</v>
      </c>
      <c r="P32" s="41" t="str">
        <f ca="1">IF(Table10[[#This Row],[NO]]="","",LOOKUP(Table10[[#This Row],[NO]],import20201[NO],import20201[NAMA BARANG]))</f>
        <v>Gell pen</v>
      </c>
      <c r="Q32" s="41">
        <f ca="1">IF(Table10[[#This Row],[NO]]="","",LOOKUP(Table10[[#This Row],[NO]],import20201[NO],import20201[ISI/ Jmlh/ Ctn]))</f>
        <v>1728</v>
      </c>
      <c r="R32" s="41">
        <f ca="1">IF(Table10[[#This Row],[NO]]="","",LOOKUP(Table10[[#This Row],[NO]],import20201[NO],import20201[JUMLAH]))</f>
        <v>9</v>
      </c>
      <c r="S32" s="39">
        <f ca="1">IF(Table10[[#This Row],[NO]]="","",LOOKUP(Table10[[#This Row],[NO]],import20201[NO],import20201[GROSIR]))</f>
        <v>37500</v>
      </c>
      <c r="T32" s="39">
        <f ca="1">IF(Table10[[#This Row],[NO]]="","",LOOKUP(Table10[[#This Row],[NO]],import20201[NO],import20201[ECERAN]))</f>
        <v>40000</v>
      </c>
    </row>
    <row r="33" spans="1:20" ht="20.100000000000001" customHeight="1">
      <c r="A33" s="41">
        <f ca="1">IF(import20201[[#This Row],[JUMLAH]]&gt;0,COUNT(A$2:A33),"")</f>
        <v>31</v>
      </c>
      <c r="B33" s="35" t="s">
        <v>3033</v>
      </c>
      <c r="C33" s="36" t="s">
        <v>3063</v>
      </c>
      <c r="D33" s="37" t="s">
        <v>3042</v>
      </c>
      <c r="E33" s="39">
        <v>1728</v>
      </c>
      <c r="F33" s="39">
        <f>IF(import20201[[#This Row],[BARU]]="",import20201[[#This Row],[JUMLAH AWAL]],import20201[[#This Row],[BARU]])</f>
        <v>42</v>
      </c>
      <c r="G33" s="46" t="s">
        <v>3553</v>
      </c>
      <c r="H33" s="46">
        <v>25000</v>
      </c>
      <c r="I33" s="39">
        <v>42</v>
      </c>
      <c r="K3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3" s="41">
        <f ca="1">IF(OR(M32="",M32=MAX(import20201[NO])),"",LOOKUP(ROW(M33)-ROWS($M$1:$M$2),import20201[NO]))</f>
        <v>31</v>
      </c>
      <c r="N33" s="41" t="str">
        <f ca="1">IF(Table10[[#This Row],[NO]]="","",LOOKUP(Table10[[#This Row],[NO]],import20201[NO],import20201[-]))</f>
        <v>UTN</v>
      </c>
      <c r="O33" s="37" t="str">
        <f ca="1">IF(Table10[[#This Row],[NO]]="","",LOOKUP(Table10[[#This Row],[NO]],import20201[NO],import20201[KODE]))</f>
        <v>JOSS-188 B</v>
      </c>
      <c r="P33" s="41" t="str">
        <f ca="1">IF(Table10[[#This Row],[NO]]="","",LOOKUP(Table10[[#This Row],[NO]],import20201[NO],import20201[NAMA BARANG]))</f>
        <v>Gell pen</v>
      </c>
      <c r="Q33" s="41">
        <f ca="1">IF(Table10[[#This Row],[NO]]="","",LOOKUP(Table10[[#This Row],[NO]],import20201[NO],import20201[ISI/ Jmlh/ Ctn]))</f>
        <v>1728</v>
      </c>
      <c r="R33" s="41">
        <f ca="1">IF(Table10[[#This Row],[NO]]="","",LOOKUP(Table10[[#This Row],[NO]],import20201[NO],import20201[JUMLAH]))</f>
        <v>42</v>
      </c>
      <c r="S33" s="39" t="str">
        <f ca="1">IF(Table10[[#This Row],[NO]]="","",LOOKUP(Table10[[#This Row],[NO]],import20201[NO],import20201[GROSIR]))</f>
        <v>25000 (10%)</v>
      </c>
      <c r="T33" s="39">
        <f ca="1">IF(Table10[[#This Row],[NO]]="","",LOOKUP(Table10[[#This Row],[NO]],import20201[NO],import20201[ECERAN]))</f>
        <v>25000</v>
      </c>
    </row>
    <row r="34" spans="1:20" ht="20.100000000000001" customHeight="1">
      <c r="A34" s="41">
        <f ca="1">IF(import20201[[#This Row],[JUMLAH]]&gt;0,COUNT(A$2:A34),"")</f>
        <v>32</v>
      </c>
      <c r="B34" s="35" t="s">
        <v>3033</v>
      </c>
      <c r="C34" s="36" t="s">
        <v>3064</v>
      </c>
      <c r="D34" s="37" t="s">
        <v>3065</v>
      </c>
      <c r="E34" s="39">
        <v>576</v>
      </c>
      <c r="F34" s="39">
        <f>IF(import20201[[#This Row],[BARU]]="",import20201[[#This Row],[JUMLAH AWAL]],import20201[[#This Row],[BARU]])</f>
        <v>45</v>
      </c>
      <c r="G34" s="46" t="s">
        <v>3577</v>
      </c>
      <c r="H34" s="46" t="s">
        <v>3591</v>
      </c>
      <c r="I34" s="39">
        <v>45</v>
      </c>
      <c r="K3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4" s="41">
        <f ca="1">IF(OR(M33="",M33=MAX(import20201[NO])),"",LOOKUP(ROW(M34)-ROWS($M$1:$M$2),import20201[NO]))</f>
        <v>32</v>
      </c>
      <c r="N34" s="41" t="str">
        <f ca="1">IF(Table10[[#This Row],[NO]]="","",LOOKUP(Table10[[#This Row],[NO]],import20201[NO],import20201[-]))</f>
        <v>UTN</v>
      </c>
      <c r="O34" s="37" t="str">
        <f ca="1">IF(Table10[[#This Row],[NO]]="","",LOOKUP(Table10[[#This Row],[NO]],import20201[NO],import20201[KODE]))</f>
        <v>GR-88 (6)</v>
      </c>
      <c r="P34" s="41" t="str">
        <f ca="1">IF(Table10[[#This Row],[NO]]="","",LOOKUP(Table10[[#This Row],[NO]],import20201[NO],import20201[NAMA BARANG]))</f>
        <v>Gell Refill</v>
      </c>
      <c r="Q34" s="41">
        <f ca="1">IF(Table10[[#This Row],[NO]]="","",LOOKUP(Table10[[#This Row],[NO]],import20201[NO],import20201[ISI/ Jmlh/ Ctn]))</f>
        <v>576</v>
      </c>
      <c r="R34" s="41">
        <f ca="1">IF(Table10[[#This Row],[NO]]="","",LOOKUP(Table10[[#This Row],[NO]],import20201[NO],import20201[JUMLAH]))</f>
        <v>45</v>
      </c>
      <c r="S34" s="39" t="str">
        <f ca="1">IF(Table10[[#This Row],[NO]]="","",LOOKUP(Table10[[#This Row],[NO]],import20201[NO],import20201[GROSIR]))</f>
        <v>3300/ 3500</v>
      </c>
      <c r="T34" s="39" t="str">
        <f ca="1">IF(Table10[[#This Row],[NO]]="","",LOOKUP(Table10[[#This Row],[NO]],import20201[NO],import20201[ECERAN]))</f>
        <v>3500/ 3750</v>
      </c>
    </row>
    <row r="35" spans="1:20" ht="20.100000000000001" customHeight="1">
      <c r="A35" s="41">
        <f ca="1">IF(import20201[[#This Row],[JUMLAH]]&gt;0,COUNT(A$2:A35),"")</f>
        <v>33</v>
      </c>
      <c r="B35" s="35" t="s">
        <v>3033</v>
      </c>
      <c r="C35" s="36" t="s">
        <v>3066</v>
      </c>
      <c r="D35" s="37" t="s">
        <v>3065</v>
      </c>
      <c r="E35" s="39">
        <v>576</v>
      </c>
      <c r="F35" s="39">
        <f>IF(import20201[[#This Row],[BARU]]="",import20201[[#This Row],[JUMLAH AWAL]],import20201[[#This Row],[BARU]])</f>
        <v>97</v>
      </c>
      <c r="G35" s="46" t="s">
        <v>3578</v>
      </c>
      <c r="H35" s="46" t="s">
        <v>3592</v>
      </c>
      <c r="I35" s="39">
        <v>97</v>
      </c>
      <c r="K3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5" s="41">
        <f ca="1">IF(OR(M34="",M34=MAX(import20201[NO])),"",LOOKUP(ROW(M35)-ROWS($M$1:$M$2),import20201[NO]))</f>
        <v>33</v>
      </c>
      <c r="N35" s="41" t="str">
        <f ca="1">IF(Table10[[#This Row],[NO]]="","",LOOKUP(Table10[[#This Row],[NO]],import20201[NO],import20201[-]))</f>
        <v>UTN</v>
      </c>
      <c r="O35" s="37" t="str">
        <f ca="1">IF(Table10[[#This Row],[NO]]="","",LOOKUP(Table10[[#This Row],[NO]],import20201[NO],import20201[KODE]))</f>
        <v>GR-89 (12)</v>
      </c>
      <c r="P35" s="41" t="str">
        <f ca="1">IF(Table10[[#This Row],[NO]]="","",LOOKUP(Table10[[#This Row],[NO]],import20201[NO],import20201[NAMA BARANG]))</f>
        <v>Gell Refill</v>
      </c>
      <c r="Q35" s="41">
        <f ca="1">IF(Table10[[#This Row],[NO]]="","",LOOKUP(Table10[[#This Row],[NO]],import20201[NO],import20201[ISI/ Jmlh/ Ctn]))</f>
        <v>576</v>
      </c>
      <c r="R35" s="41">
        <f ca="1">IF(Table10[[#This Row],[NO]]="","",LOOKUP(Table10[[#This Row],[NO]],import20201[NO],import20201[JUMLAH]))</f>
        <v>97</v>
      </c>
      <c r="S35" s="39" t="str">
        <f ca="1">IF(Table10[[#This Row],[NO]]="","",LOOKUP(Table10[[#This Row],[NO]],import20201[NO],import20201[GROSIR]))</f>
        <v>6500/ 6750</v>
      </c>
      <c r="T35" s="39" t="str">
        <f ca="1">IF(Table10[[#This Row],[NO]]="","",LOOKUP(Table10[[#This Row],[NO]],import20201[NO],import20201[ECERAN]))</f>
        <v>6750/ 7000</v>
      </c>
    </row>
    <row r="36" spans="1:20" ht="20.100000000000001" customHeight="1">
      <c r="A36" s="41">
        <f ca="1">IF(import20201[[#This Row],[JUMLAH]]&gt;0,COUNT(A$2:A36),"")</f>
        <v>34</v>
      </c>
      <c r="B36" s="35" t="s">
        <v>3033</v>
      </c>
      <c r="C36" s="36" t="s">
        <v>3067</v>
      </c>
      <c r="D36" s="37" t="s">
        <v>3068</v>
      </c>
      <c r="E36" s="39">
        <v>2880</v>
      </c>
      <c r="F36" s="39">
        <f>IF(import20201[[#This Row],[BARU]]="",import20201[[#This Row],[JUMLAH AWAL]],import20201[[#This Row],[BARU]])</f>
        <v>11</v>
      </c>
      <c r="G36" s="46" t="s">
        <v>3506</v>
      </c>
      <c r="H36" s="46">
        <v>15000</v>
      </c>
      <c r="I36" s="39">
        <v>11</v>
      </c>
      <c r="K3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6" s="41">
        <f ca="1">IF(OR(M35="",M35=MAX(import20201[NO])),"",LOOKUP(ROW(M36)-ROWS($M$1:$M$2),import20201[NO]))</f>
        <v>34</v>
      </c>
      <c r="N36" s="41" t="str">
        <f ca="1">IF(Table10[[#This Row],[NO]]="","",LOOKUP(Table10[[#This Row],[NO]],import20201[NO],import20201[-]))</f>
        <v>UTN</v>
      </c>
      <c r="O36" s="37" t="str">
        <f ca="1">IF(Table10[[#This Row],[NO]]="","",LOOKUP(Table10[[#This Row],[NO]],import20201[NO],import20201[KODE]))</f>
        <v>JOSS-268</v>
      </c>
      <c r="P36" s="41" t="str">
        <f ca="1">IF(Table10[[#This Row],[NO]]="","",LOOKUP(Table10[[#This Row],[NO]],import20201[NO],import20201[NAMA BARANG]))</f>
        <v>Gell Refill biru</v>
      </c>
      <c r="Q36" s="41">
        <f ca="1">IF(Table10[[#This Row],[NO]]="","",LOOKUP(Table10[[#This Row],[NO]],import20201[NO],import20201[ISI/ Jmlh/ Ctn]))</f>
        <v>2880</v>
      </c>
      <c r="R36" s="41">
        <f ca="1">IF(Table10[[#This Row],[NO]]="","",LOOKUP(Table10[[#This Row],[NO]],import20201[NO],import20201[JUMLAH]))</f>
        <v>11</v>
      </c>
      <c r="S36" s="39" t="str">
        <f ca="1">IF(Table10[[#This Row],[NO]]="","",LOOKUP(Table10[[#This Row],[NO]],import20201[NO],import20201[GROSIR]))</f>
        <v>15000 (10%)</v>
      </c>
      <c r="T36" s="39">
        <f ca="1">IF(Table10[[#This Row],[NO]]="","",LOOKUP(Table10[[#This Row],[NO]],import20201[NO],import20201[ECERAN]))</f>
        <v>15000</v>
      </c>
    </row>
    <row r="37" spans="1:20" ht="20.100000000000001" customHeight="1">
      <c r="A37" s="41">
        <f ca="1">IF(import20201[[#This Row],[JUMLAH]]&gt;0,COUNT(A$2:A37),"")</f>
        <v>35</v>
      </c>
      <c r="B37" s="35" t="s">
        <v>3033</v>
      </c>
      <c r="C37" s="36" t="s">
        <v>3067</v>
      </c>
      <c r="D37" s="37" t="s">
        <v>3069</v>
      </c>
      <c r="E37" s="39">
        <v>2880</v>
      </c>
      <c r="F37" s="39">
        <f>IF(import20201[[#This Row],[BARU]]="",import20201[[#This Row],[JUMLAH AWAL]],import20201[[#This Row],[BARU]])</f>
        <v>11</v>
      </c>
      <c r="G37" s="46" t="s">
        <v>3506</v>
      </c>
      <c r="H37" s="46">
        <v>15000</v>
      </c>
      <c r="I37" s="39">
        <v>11</v>
      </c>
      <c r="K3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7" s="41">
        <f ca="1">IF(OR(M36="",M36=MAX(import20201[NO])),"",LOOKUP(ROW(M37)-ROWS($M$1:$M$2),import20201[NO]))</f>
        <v>35</v>
      </c>
      <c r="N37" s="41" t="str">
        <f ca="1">IF(Table10[[#This Row],[NO]]="","",LOOKUP(Table10[[#This Row],[NO]],import20201[NO],import20201[-]))</f>
        <v>UTN</v>
      </c>
      <c r="O37" s="37" t="str">
        <f ca="1">IF(Table10[[#This Row],[NO]]="","",LOOKUP(Table10[[#This Row],[NO]],import20201[NO],import20201[KODE]))</f>
        <v>JOSS-268</v>
      </c>
      <c r="P37" s="41" t="str">
        <f ca="1">IF(Table10[[#This Row],[NO]]="","",LOOKUP(Table10[[#This Row],[NO]],import20201[NO],import20201[NAMA BARANG]))</f>
        <v>Gell Refill Hitam</v>
      </c>
      <c r="Q37" s="41">
        <f ca="1">IF(Table10[[#This Row],[NO]]="","",LOOKUP(Table10[[#This Row],[NO]],import20201[NO],import20201[ISI/ Jmlh/ Ctn]))</f>
        <v>2880</v>
      </c>
      <c r="R37" s="41">
        <f ca="1">IF(Table10[[#This Row],[NO]]="","",LOOKUP(Table10[[#This Row],[NO]],import20201[NO],import20201[JUMLAH]))</f>
        <v>11</v>
      </c>
      <c r="S37" s="39" t="str">
        <f ca="1">IF(Table10[[#This Row],[NO]]="","",LOOKUP(Table10[[#This Row],[NO]],import20201[NO],import20201[GROSIR]))</f>
        <v>15000 (10%)</v>
      </c>
      <c r="T37" s="39">
        <f ca="1">IF(Table10[[#This Row],[NO]]="","",LOOKUP(Table10[[#This Row],[NO]],import20201[NO],import20201[ECERAN]))</f>
        <v>15000</v>
      </c>
    </row>
    <row r="38" spans="1:20" ht="20.100000000000001" customHeight="1">
      <c r="A38" s="41">
        <f ca="1">IF(import20201[[#This Row],[JUMLAH]]&gt;0,COUNT(A$2:A38),"")</f>
        <v>36</v>
      </c>
      <c r="B38" s="35" t="s">
        <v>3033</v>
      </c>
      <c r="C38" s="36" t="s">
        <v>3070</v>
      </c>
      <c r="D38" s="37" t="s">
        <v>3071</v>
      </c>
      <c r="E38" s="39">
        <v>800</v>
      </c>
      <c r="F38" s="39">
        <f>IF(import20201[[#This Row],[BARU]]="",import20201[[#This Row],[JUMLAH AWAL]],import20201[[#This Row],[BARU]])</f>
        <v>4</v>
      </c>
      <c r="G38" s="46" t="s">
        <v>3523</v>
      </c>
      <c r="H38" s="46">
        <v>95000</v>
      </c>
      <c r="I38" s="39">
        <v>4</v>
      </c>
      <c r="K3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8" s="41">
        <f ca="1">IF(OR(M37="",M37=MAX(import20201[NO])),"",LOOKUP(ROW(M38)-ROWS($M$1:$M$2),import20201[NO]))</f>
        <v>36</v>
      </c>
      <c r="N38" s="41" t="str">
        <f ca="1">IF(Table10[[#This Row],[NO]]="","",LOOKUP(Table10[[#This Row],[NO]],import20201[NO],import20201[-]))</f>
        <v>UTN</v>
      </c>
      <c r="O38" s="37" t="str">
        <f ca="1">IF(Table10[[#This Row],[NO]]="","",LOOKUP(Table10[[#This Row],[NO]],import20201[NO],import20201[KODE]))</f>
        <v>X2008</v>
      </c>
      <c r="P38" s="41" t="str">
        <f ca="1">IF(Table10[[#This Row],[NO]]="","",LOOKUP(Table10[[#This Row],[NO]],import20201[NO],import20201[NAMA BARANG]))</f>
        <v>Magnet</v>
      </c>
      <c r="Q38" s="41">
        <f ca="1">IF(Table10[[#This Row],[NO]]="","",LOOKUP(Table10[[#This Row],[NO]],import20201[NO],import20201[ISI/ Jmlh/ Ctn]))</f>
        <v>800</v>
      </c>
      <c r="R38" s="41">
        <f ca="1">IF(Table10[[#This Row],[NO]]="","",LOOKUP(Table10[[#This Row],[NO]],import20201[NO],import20201[JUMLAH]))</f>
        <v>4</v>
      </c>
      <c r="S38" s="39" t="str">
        <f ca="1">IF(Table10[[#This Row],[NO]]="","",LOOKUP(Table10[[#This Row],[NO]],import20201[NO],import20201[GROSIR]))</f>
        <v>95000 (10%)</v>
      </c>
      <c r="T38" s="39">
        <f ca="1">IF(Table10[[#This Row],[NO]]="","",LOOKUP(Table10[[#This Row],[NO]],import20201[NO],import20201[ECERAN]))</f>
        <v>95000</v>
      </c>
    </row>
    <row r="39" spans="1:20" ht="20.100000000000001" customHeight="1">
      <c r="A39" s="41">
        <f ca="1">IF(import20201[[#This Row],[JUMLAH]]&gt;0,COUNT(A$2:A39),"")</f>
        <v>37</v>
      </c>
      <c r="B39" s="35" t="s">
        <v>3033</v>
      </c>
      <c r="C39" s="36">
        <v>3008</v>
      </c>
      <c r="D39" s="37" t="s">
        <v>3071</v>
      </c>
      <c r="E39" s="39">
        <v>400</v>
      </c>
      <c r="F39" s="39">
        <f>IF(import20201[[#This Row],[BARU]]="",import20201[[#This Row],[JUMLAH AWAL]],import20201[[#This Row],[BARU]])</f>
        <v>4</v>
      </c>
      <c r="G39" s="46" t="s">
        <v>3501</v>
      </c>
      <c r="H39" s="46">
        <v>100000</v>
      </c>
      <c r="I39" s="39">
        <v>4</v>
      </c>
      <c r="K3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9" s="41">
        <f ca="1">IF(OR(M38="",M38=MAX(import20201[NO])),"",LOOKUP(ROW(M39)-ROWS($M$1:$M$2),import20201[NO]))</f>
        <v>37</v>
      </c>
      <c r="N39" s="41" t="str">
        <f ca="1">IF(Table10[[#This Row],[NO]]="","",LOOKUP(Table10[[#This Row],[NO]],import20201[NO],import20201[-]))</f>
        <v>UTN</v>
      </c>
      <c r="O39" s="37">
        <f ca="1">IF(Table10[[#This Row],[NO]]="","",LOOKUP(Table10[[#This Row],[NO]],import20201[NO],import20201[KODE]))</f>
        <v>3008</v>
      </c>
      <c r="P39" s="41" t="str">
        <f ca="1">IF(Table10[[#This Row],[NO]]="","",LOOKUP(Table10[[#This Row],[NO]],import20201[NO],import20201[NAMA BARANG]))</f>
        <v>Magnet</v>
      </c>
      <c r="Q39" s="41">
        <f ca="1">IF(Table10[[#This Row],[NO]]="","",LOOKUP(Table10[[#This Row],[NO]],import20201[NO],import20201[ISI/ Jmlh/ Ctn]))</f>
        <v>400</v>
      </c>
      <c r="R39" s="41">
        <f ca="1">IF(Table10[[#This Row],[NO]]="","",LOOKUP(Table10[[#This Row],[NO]],import20201[NO],import20201[JUMLAH]))</f>
        <v>4</v>
      </c>
      <c r="S39" s="39" t="str">
        <f ca="1">IF(Table10[[#This Row],[NO]]="","",LOOKUP(Table10[[#This Row],[NO]],import20201[NO],import20201[GROSIR]))</f>
        <v>100000 (10%)</v>
      </c>
      <c r="T39" s="39">
        <f ca="1">IF(Table10[[#This Row],[NO]]="","",LOOKUP(Table10[[#This Row],[NO]],import20201[NO],import20201[ECERAN]))</f>
        <v>100000</v>
      </c>
    </row>
    <row r="40" spans="1:20" ht="20.100000000000001" customHeight="1">
      <c r="A40" s="41">
        <f ca="1">IF(import20201[[#This Row],[JUMLAH]]&gt;0,COUNT(A$2:A40),"")</f>
        <v>38</v>
      </c>
      <c r="B40" s="35" t="s">
        <v>3033</v>
      </c>
      <c r="C40" s="36">
        <v>8075</v>
      </c>
      <c r="D40" s="37" t="s">
        <v>3071</v>
      </c>
      <c r="E40" s="39">
        <v>240</v>
      </c>
      <c r="F40" s="39">
        <f>IF(import20201[[#This Row],[BARU]]="",import20201[[#This Row],[JUMLAH AWAL]],import20201[[#This Row],[BARU]])</f>
        <v>1</v>
      </c>
      <c r="G40" s="46" t="s">
        <v>3502</v>
      </c>
      <c r="H40" s="46">
        <v>250000</v>
      </c>
      <c r="I40" s="39">
        <v>1</v>
      </c>
      <c r="K4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0" s="41">
        <f ca="1">IF(OR(M39="",M39=MAX(import20201[NO])),"",LOOKUP(ROW(M40)-ROWS($M$1:$M$2),import20201[NO]))</f>
        <v>38</v>
      </c>
      <c r="N40" s="41" t="str">
        <f ca="1">IF(Table10[[#This Row],[NO]]="","",LOOKUP(Table10[[#This Row],[NO]],import20201[NO],import20201[-]))</f>
        <v>UTN</v>
      </c>
      <c r="O40" s="37">
        <f ca="1">IF(Table10[[#This Row],[NO]]="","",LOOKUP(Table10[[#This Row],[NO]],import20201[NO],import20201[KODE]))</f>
        <v>8075</v>
      </c>
      <c r="P40" s="41" t="str">
        <f ca="1">IF(Table10[[#This Row],[NO]]="","",LOOKUP(Table10[[#This Row],[NO]],import20201[NO],import20201[NAMA BARANG]))</f>
        <v>Magnet</v>
      </c>
      <c r="Q40" s="41">
        <f ca="1">IF(Table10[[#This Row],[NO]]="","",LOOKUP(Table10[[#This Row],[NO]],import20201[NO],import20201[ISI/ Jmlh/ Ctn]))</f>
        <v>240</v>
      </c>
      <c r="R40" s="41">
        <f ca="1">IF(Table10[[#This Row],[NO]]="","",LOOKUP(Table10[[#This Row],[NO]],import20201[NO],import20201[JUMLAH]))</f>
        <v>1</v>
      </c>
      <c r="S40" s="39" t="str">
        <f ca="1">IF(Table10[[#This Row],[NO]]="","",LOOKUP(Table10[[#This Row],[NO]],import20201[NO],import20201[GROSIR]))</f>
        <v>250000 (10%)</v>
      </c>
      <c r="T40" s="39">
        <f ca="1">IF(Table10[[#This Row],[NO]]="","",LOOKUP(Table10[[#This Row],[NO]],import20201[NO],import20201[ECERAN]))</f>
        <v>250000</v>
      </c>
    </row>
    <row r="41" spans="1:20" ht="20.100000000000001" customHeight="1">
      <c r="A41" s="41">
        <f ca="1">IF(import20201[[#This Row],[JUMLAH]]&gt;0,COUNT(A$2:A41),"")</f>
        <v>39</v>
      </c>
      <c r="B41" s="35" t="s">
        <v>3033</v>
      </c>
      <c r="C41" s="36" t="s">
        <v>3072</v>
      </c>
      <c r="D41" s="37" t="s">
        <v>3071</v>
      </c>
      <c r="E41" s="39">
        <v>240</v>
      </c>
      <c r="F41" s="39">
        <f>IF(import20201[[#This Row],[BARU]]="",import20201[[#This Row],[JUMLAH AWAL]],import20201[[#This Row],[BARU]])</f>
        <v>1</v>
      </c>
      <c r="G41" s="46" t="s">
        <v>3579</v>
      </c>
      <c r="H41" s="46">
        <v>175000</v>
      </c>
      <c r="I41" s="39">
        <v>1</v>
      </c>
      <c r="K4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1" s="41">
        <f ca="1">IF(OR(M40="",M40=MAX(import20201[NO])),"",LOOKUP(ROW(M41)-ROWS($M$1:$M$2),import20201[NO]))</f>
        <v>39</v>
      </c>
      <c r="N41" s="41" t="str">
        <f ca="1">IF(Table10[[#This Row],[NO]]="","",LOOKUP(Table10[[#This Row],[NO]],import20201[NO],import20201[-]))</f>
        <v>UTN</v>
      </c>
      <c r="O41" s="37" t="str">
        <f ca="1">IF(Table10[[#This Row],[NO]]="","",LOOKUP(Table10[[#This Row],[NO]],import20201[NO],import20201[KODE]))</f>
        <v>006</v>
      </c>
      <c r="P41" s="41" t="str">
        <f ca="1">IF(Table10[[#This Row],[NO]]="","",LOOKUP(Table10[[#This Row],[NO]],import20201[NO],import20201[NAMA BARANG]))</f>
        <v>Magnet</v>
      </c>
      <c r="Q41" s="41">
        <f ca="1">IF(Table10[[#This Row],[NO]]="","",LOOKUP(Table10[[#This Row],[NO]],import20201[NO],import20201[ISI/ Jmlh/ Ctn]))</f>
        <v>240</v>
      </c>
      <c r="R41" s="41">
        <f ca="1">IF(Table10[[#This Row],[NO]]="","",LOOKUP(Table10[[#This Row],[NO]],import20201[NO],import20201[JUMLAH]))</f>
        <v>1</v>
      </c>
      <c r="S41" s="39" t="str">
        <f ca="1">IF(Table10[[#This Row],[NO]]="","",LOOKUP(Table10[[#This Row],[NO]],import20201[NO],import20201[GROSIR]))</f>
        <v>175000 (10%)</v>
      </c>
      <c r="T41" s="39">
        <f ca="1">IF(Table10[[#This Row],[NO]]="","",LOOKUP(Table10[[#This Row],[NO]],import20201[NO],import20201[ECERAN]))</f>
        <v>175000</v>
      </c>
    </row>
    <row r="42" spans="1:20" ht="20.100000000000001" customHeight="1">
      <c r="A42" s="41">
        <f ca="1">IF(import20201[[#This Row],[JUMLAH]]&gt;0,COUNT(A$2:A42),"")</f>
        <v>40</v>
      </c>
      <c r="B42" s="35" t="s">
        <v>3033</v>
      </c>
      <c r="C42" s="36" t="s">
        <v>3073</v>
      </c>
      <c r="D42" s="37" t="s">
        <v>3071</v>
      </c>
      <c r="E42" s="39">
        <v>120</v>
      </c>
      <c r="F42" s="39">
        <f>IF(import20201[[#This Row],[BARU]]="",import20201[[#This Row],[JUMLAH AWAL]],import20201[[#This Row],[BARU]])</f>
        <v>1</v>
      </c>
      <c r="G42" s="46" t="s">
        <v>3580</v>
      </c>
      <c r="H42" s="46">
        <v>400000</v>
      </c>
      <c r="I42" s="39">
        <v>1</v>
      </c>
      <c r="K4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2" s="41">
        <f ca="1">IF(OR(M41="",M41=MAX(import20201[NO])),"",LOOKUP(ROW(M42)-ROWS($M$1:$M$2),import20201[NO]))</f>
        <v>40</v>
      </c>
      <c r="N42" s="41" t="str">
        <f ca="1">IF(Table10[[#This Row],[NO]]="","",LOOKUP(Table10[[#This Row],[NO]],import20201[NO],import20201[-]))</f>
        <v>UTN</v>
      </c>
      <c r="O42" s="37" t="str">
        <f ca="1">IF(Table10[[#This Row],[NO]]="","",LOOKUP(Table10[[#This Row],[NO]],import20201[NO],import20201[KODE]))</f>
        <v>8100</v>
      </c>
      <c r="P42" s="41" t="str">
        <f ca="1">IF(Table10[[#This Row],[NO]]="","",LOOKUP(Table10[[#This Row],[NO]],import20201[NO],import20201[NAMA BARANG]))</f>
        <v>Magnet</v>
      </c>
      <c r="Q42" s="41">
        <f ca="1">IF(Table10[[#This Row],[NO]]="","",LOOKUP(Table10[[#This Row],[NO]],import20201[NO],import20201[ISI/ Jmlh/ Ctn]))</f>
        <v>120</v>
      </c>
      <c r="R42" s="41">
        <f ca="1">IF(Table10[[#This Row],[NO]]="","",LOOKUP(Table10[[#This Row],[NO]],import20201[NO],import20201[JUMLAH]))</f>
        <v>1</v>
      </c>
      <c r="S42" s="39" t="str">
        <f ca="1">IF(Table10[[#This Row],[NO]]="","",LOOKUP(Table10[[#This Row],[NO]],import20201[NO],import20201[GROSIR]))</f>
        <v>400000 (10%)</v>
      </c>
      <c r="T42" s="39">
        <f ca="1">IF(Table10[[#This Row],[NO]]="","",LOOKUP(Table10[[#This Row],[NO]],import20201[NO],import20201[ECERAN]))</f>
        <v>400000</v>
      </c>
    </row>
    <row r="43" spans="1:20" ht="20.100000000000001" customHeight="1">
      <c r="A43" s="41">
        <f ca="1">IF(import20201[[#This Row],[JUMLAH]]&gt;0,COUNT(A$2:A43),"")</f>
        <v>41</v>
      </c>
      <c r="B43" s="35" t="s">
        <v>3033</v>
      </c>
      <c r="C43" s="36" t="s">
        <v>3074</v>
      </c>
      <c r="D43" s="37" t="s">
        <v>3071</v>
      </c>
      <c r="E43" s="39">
        <v>240</v>
      </c>
      <c r="F43" s="39">
        <f>IF(import20201[[#This Row],[BARU]]="",import20201[[#This Row],[JUMLAH AWAL]],import20201[[#This Row],[BARU]])</f>
        <v>1</v>
      </c>
      <c r="G43" s="46" t="s">
        <v>3549</v>
      </c>
      <c r="H43" s="46">
        <v>300000</v>
      </c>
      <c r="I43" s="39">
        <v>1</v>
      </c>
      <c r="K4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3" s="41">
        <f ca="1">IF(OR(M42="",M42=MAX(import20201[NO])),"",LOOKUP(ROW(M43)-ROWS($M$1:$M$2),import20201[NO]))</f>
        <v>41</v>
      </c>
      <c r="N43" s="41" t="str">
        <f ca="1">IF(Table10[[#This Row],[NO]]="","",LOOKUP(Table10[[#This Row],[NO]],import20201[NO],import20201[-]))</f>
        <v>UTN</v>
      </c>
      <c r="O43" s="37" t="str">
        <f ca="1">IF(Table10[[#This Row],[NO]]="","",LOOKUP(Table10[[#This Row],[NO]],import20201[NO],import20201[KODE]))</f>
        <v>8016</v>
      </c>
      <c r="P43" s="41" t="str">
        <f ca="1">IF(Table10[[#This Row],[NO]]="","",LOOKUP(Table10[[#This Row],[NO]],import20201[NO],import20201[NAMA BARANG]))</f>
        <v>Magnet</v>
      </c>
      <c r="Q43" s="41">
        <f ca="1">IF(Table10[[#This Row],[NO]]="","",LOOKUP(Table10[[#This Row],[NO]],import20201[NO],import20201[ISI/ Jmlh/ Ctn]))</f>
        <v>240</v>
      </c>
      <c r="R43" s="41">
        <f ca="1">IF(Table10[[#This Row],[NO]]="","",LOOKUP(Table10[[#This Row],[NO]],import20201[NO],import20201[JUMLAH]))</f>
        <v>1</v>
      </c>
      <c r="S43" s="39" t="str">
        <f ca="1">IF(Table10[[#This Row],[NO]]="","",LOOKUP(Table10[[#This Row],[NO]],import20201[NO],import20201[GROSIR]))</f>
        <v>300000 (10%)</v>
      </c>
      <c r="T43" s="39">
        <f ca="1">IF(Table10[[#This Row],[NO]]="","",LOOKUP(Table10[[#This Row],[NO]],import20201[NO],import20201[ECERAN]))</f>
        <v>300000</v>
      </c>
    </row>
    <row r="44" spans="1:20" ht="20.100000000000001" customHeight="1">
      <c r="A44" s="41">
        <f ca="1">IF(import20201[[#This Row],[JUMLAH]]&gt;0,COUNT(A$2:A44),"")</f>
        <v>42</v>
      </c>
      <c r="B44" s="35" t="s">
        <v>3033</v>
      </c>
      <c r="C44" s="36" t="s">
        <v>3075</v>
      </c>
      <c r="D44" s="37" t="s">
        <v>3071</v>
      </c>
      <c r="E44" s="39">
        <v>320</v>
      </c>
      <c r="F44" s="39">
        <f>IF(import20201[[#This Row],[BARU]]="",import20201[[#This Row],[JUMLAH AWAL]],import20201[[#This Row],[BARU]])</f>
        <v>3</v>
      </c>
      <c r="G44" s="46" t="s">
        <v>3502</v>
      </c>
      <c r="H44" s="46">
        <v>250000</v>
      </c>
      <c r="I44" s="39">
        <v>3</v>
      </c>
      <c r="K4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4" s="41">
        <f ca="1">IF(OR(M43="",M43=MAX(import20201[NO])),"",LOOKUP(ROW(M44)-ROWS($M$1:$M$2),import20201[NO]))</f>
        <v>42</v>
      </c>
      <c r="N44" s="41" t="str">
        <f ca="1">IF(Table10[[#This Row],[NO]]="","",LOOKUP(Table10[[#This Row],[NO]],import20201[NO],import20201[-]))</f>
        <v>UTN</v>
      </c>
      <c r="O44" s="37" t="str">
        <f ca="1">IF(Table10[[#This Row],[NO]]="","",LOOKUP(Table10[[#This Row],[NO]],import20201[NO],import20201[KODE]))</f>
        <v>002</v>
      </c>
      <c r="P44" s="41" t="str">
        <f ca="1">IF(Table10[[#This Row],[NO]]="","",LOOKUP(Table10[[#This Row],[NO]],import20201[NO],import20201[NAMA BARANG]))</f>
        <v>Magnet</v>
      </c>
      <c r="Q44" s="41">
        <f ca="1">IF(Table10[[#This Row],[NO]]="","",LOOKUP(Table10[[#This Row],[NO]],import20201[NO],import20201[ISI/ Jmlh/ Ctn]))</f>
        <v>320</v>
      </c>
      <c r="R44" s="41">
        <f ca="1">IF(Table10[[#This Row],[NO]]="","",LOOKUP(Table10[[#This Row],[NO]],import20201[NO],import20201[JUMLAH]))</f>
        <v>3</v>
      </c>
      <c r="S44" s="39" t="str">
        <f ca="1">IF(Table10[[#This Row],[NO]]="","",LOOKUP(Table10[[#This Row],[NO]],import20201[NO],import20201[GROSIR]))</f>
        <v>250000 (10%)</v>
      </c>
      <c r="T44" s="39">
        <f ca="1">IF(Table10[[#This Row],[NO]]="","",LOOKUP(Table10[[#This Row],[NO]],import20201[NO],import20201[ECERAN]))</f>
        <v>250000</v>
      </c>
    </row>
    <row r="45" spans="1:20" ht="20.100000000000001" customHeight="1">
      <c r="A45" s="41">
        <f ca="1">IF(import20201[[#This Row],[JUMLAH]]&gt;0,COUNT(A$2:A45),"")</f>
        <v>43</v>
      </c>
      <c r="B45" s="35" t="s">
        <v>3033</v>
      </c>
      <c r="C45" s="36" t="s">
        <v>3076</v>
      </c>
      <c r="D45" s="37" t="s">
        <v>3071</v>
      </c>
      <c r="E45" s="39">
        <v>240</v>
      </c>
      <c r="F45" s="39">
        <f>IF(import20201[[#This Row],[BARU]]="",import20201[[#This Row],[JUMLAH AWAL]],import20201[[#This Row],[BARU]])</f>
        <v>3</v>
      </c>
      <c r="G45" s="46" t="s">
        <v>3581</v>
      </c>
      <c r="H45" s="46">
        <v>160000</v>
      </c>
      <c r="I45" s="39">
        <v>3</v>
      </c>
      <c r="K4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5" s="41">
        <f ca="1">IF(OR(M44="",M44=MAX(import20201[NO])),"",LOOKUP(ROW(M45)-ROWS($M$1:$M$2),import20201[NO]))</f>
        <v>43</v>
      </c>
      <c r="N45" s="41" t="str">
        <f ca="1">IF(Table10[[#This Row],[NO]]="","",LOOKUP(Table10[[#This Row],[NO]],import20201[NO],import20201[-]))</f>
        <v>UTN</v>
      </c>
      <c r="O45" s="37" t="str">
        <f ca="1">IF(Table10[[#This Row],[NO]]="","",LOOKUP(Table10[[#This Row],[NO]],import20201[NO],import20201[KODE]))</f>
        <v>009</v>
      </c>
      <c r="P45" s="41" t="str">
        <f ca="1">IF(Table10[[#This Row],[NO]]="","",LOOKUP(Table10[[#This Row],[NO]],import20201[NO],import20201[NAMA BARANG]))</f>
        <v>Magnet</v>
      </c>
      <c r="Q45" s="41">
        <f ca="1">IF(Table10[[#This Row],[NO]]="","",LOOKUP(Table10[[#This Row],[NO]],import20201[NO],import20201[ISI/ Jmlh/ Ctn]))</f>
        <v>240</v>
      </c>
      <c r="R45" s="41">
        <f ca="1">IF(Table10[[#This Row],[NO]]="","",LOOKUP(Table10[[#This Row],[NO]],import20201[NO],import20201[JUMLAH]))</f>
        <v>3</v>
      </c>
      <c r="S45" s="39" t="str">
        <f ca="1">IF(Table10[[#This Row],[NO]]="","",LOOKUP(Table10[[#This Row],[NO]],import20201[NO],import20201[GROSIR]))</f>
        <v>160000 (10%)</v>
      </c>
      <c r="T45" s="39">
        <f ca="1">IF(Table10[[#This Row],[NO]]="","",LOOKUP(Table10[[#This Row],[NO]],import20201[NO],import20201[ECERAN]))</f>
        <v>160000</v>
      </c>
    </row>
    <row r="46" spans="1:20" ht="20.100000000000001" customHeight="1">
      <c r="A46" s="41">
        <f ca="1">IF(import20201[[#This Row],[JUMLAH]]&gt;0,COUNT(A$2:A46),"")</f>
        <v>44</v>
      </c>
      <c r="B46" s="35" t="s">
        <v>3033</v>
      </c>
      <c r="C46" s="36" t="s">
        <v>3077</v>
      </c>
      <c r="D46" s="37" t="s">
        <v>3071</v>
      </c>
      <c r="E46" s="39">
        <v>360</v>
      </c>
      <c r="F46" s="39">
        <f>IF(import20201[[#This Row],[BARU]]="",import20201[[#This Row],[JUMLAH AWAL]],import20201[[#This Row],[BARU]])</f>
        <v>4</v>
      </c>
      <c r="G46" s="46" t="s">
        <v>3582</v>
      </c>
      <c r="H46" s="46">
        <v>140000</v>
      </c>
      <c r="I46" s="39">
        <v>4</v>
      </c>
      <c r="K4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6" s="41">
        <f ca="1">IF(OR(M45="",M45=MAX(import20201[NO])),"",LOOKUP(ROW(M46)-ROWS($M$1:$M$2),import20201[NO]))</f>
        <v>44</v>
      </c>
      <c r="N46" s="41" t="str">
        <f ca="1">IF(Table10[[#This Row],[NO]]="","",LOOKUP(Table10[[#This Row],[NO]],import20201[NO],import20201[-]))</f>
        <v>UTN</v>
      </c>
      <c r="O46" s="37" t="str">
        <f ca="1">IF(Table10[[#This Row],[NO]]="","",LOOKUP(Table10[[#This Row],[NO]],import20201[NO],import20201[KODE]))</f>
        <v>8011-6</v>
      </c>
      <c r="P46" s="41" t="str">
        <f ca="1">IF(Table10[[#This Row],[NO]]="","",LOOKUP(Table10[[#This Row],[NO]],import20201[NO],import20201[NAMA BARANG]))</f>
        <v>Magnet</v>
      </c>
      <c r="Q46" s="41">
        <f ca="1">IF(Table10[[#This Row],[NO]]="","",LOOKUP(Table10[[#This Row],[NO]],import20201[NO],import20201[ISI/ Jmlh/ Ctn]))</f>
        <v>360</v>
      </c>
      <c r="R46" s="41">
        <f ca="1">IF(Table10[[#This Row],[NO]]="","",LOOKUP(Table10[[#This Row],[NO]],import20201[NO],import20201[JUMLAH]))</f>
        <v>4</v>
      </c>
      <c r="S46" s="39" t="str">
        <f ca="1">IF(Table10[[#This Row],[NO]]="","",LOOKUP(Table10[[#This Row],[NO]],import20201[NO],import20201[GROSIR]))</f>
        <v>140000 (10%)</v>
      </c>
      <c r="T46" s="39">
        <f ca="1">IF(Table10[[#This Row],[NO]]="","",LOOKUP(Table10[[#This Row],[NO]],import20201[NO],import20201[ECERAN]))</f>
        <v>140000</v>
      </c>
    </row>
    <row r="47" spans="1:20" ht="20.100000000000001" customHeight="1">
      <c r="A47" s="41">
        <f ca="1">IF(import20201[[#This Row],[JUMLAH]]&gt;0,COUNT(A$2:A47),"")</f>
        <v>45</v>
      </c>
      <c r="B47" s="35" t="s">
        <v>3033</v>
      </c>
      <c r="C47" s="36" t="s">
        <v>3078</v>
      </c>
      <c r="D47" s="37" t="s">
        <v>3071</v>
      </c>
      <c r="E47" s="39">
        <v>400</v>
      </c>
      <c r="F47" s="39">
        <f>IF(import20201[[#This Row],[BARU]]="",import20201[[#This Row],[JUMLAH AWAL]],import20201[[#This Row],[BARU]])</f>
        <v>4</v>
      </c>
      <c r="G47" s="46" t="s">
        <v>3535</v>
      </c>
      <c r="H47" s="46">
        <v>110000</v>
      </c>
      <c r="I47" s="39">
        <v>4</v>
      </c>
      <c r="K4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7" s="41">
        <f ca="1">IF(OR(M46="",M46=MAX(import20201[NO])),"",LOOKUP(ROW(M47)-ROWS($M$1:$M$2),import20201[NO]))</f>
        <v>45</v>
      </c>
      <c r="N47" s="41" t="str">
        <f ca="1">IF(Table10[[#This Row],[NO]]="","",LOOKUP(Table10[[#This Row],[NO]],import20201[NO],import20201[-]))</f>
        <v>UTN</v>
      </c>
      <c r="O47" s="37" t="str">
        <f ca="1">IF(Table10[[#This Row],[NO]]="","",LOOKUP(Table10[[#This Row],[NO]],import20201[NO],import20201[KODE]))</f>
        <v>3010T</v>
      </c>
      <c r="P47" s="41" t="str">
        <f ca="1">IF(Table10[[#This Row],[NO]]="","",LOOKUP(Table10[[#This Row],[NO]],import20201[NO],import20201[NAMA BARANG]))</f>
        <v>Magnet</v>
      </c>
      <c r="Q47" s="41">
        <f ca="1">IF(Table10[[#This Row],[NO]]="","",LOOKUP(Table10[[#This Row],[NO]],import20201[NO],import20201[ISI/ Jmlh/ Ctn]))</f>
        <v>400</v>
      </c>
      <c r="R47" s="41">
        <f ca="1">IF(Table10[[#This Row],[NO]]="","",LOOKUP(Table10[[#This Row],[NO]],import20201[NO],import20201[JUMLAH]))</f>
        <v>4</v>
      </c>
      <c r="S47" s="39" t="str">
        <f ca="1">IF(Table10[[#This Row],[NO]]="","",LOOKUP(Table10[[#This Row],[NO]],import20201[NO],import20201[GROSIR]))</f>
        <v>110000 (10%)</v>
      </c>
      <c r="T47" s="39">
        <f ca="1">IF(Table10[[#This Row],[NO]]="","",LOOKUP(Table10[[#This Row],[NO]],import20201[NO],import20201[ECERAN]))</f>
        <v>110000</v>
      </c>
    </row>
    <row r="48" spans="1:20" ht="20.100000000000001" customHeight="1">
      <c r="A48" s="41">
        <f ca="1">IF(import20201[[#This Row],[JUMLAH]]&gt;0,COUNT(A$2:A48),"")</f>
        <v>46</v>
      </c>
      <c r="B48" s="35" t="s">
        <v>3033</v>
      </c>
      <c r="C48" s="36" t="s">
        <v>3079</v>
      </c>
      <c r="D48" s="37" t="s">
        <v>3071</v>
      </c>
      <c r="E48" s="39">
        <v>800</v>
      </c>
      <c r="F48" s="39">
        <f>IF(import20201[[#This Row],[BARU]]="",import20201[[#This Row],[JUMLAH AWAL]],import20201[[#This Row],[BARU]])</f>
        <v>4</v>
      </c>
      <c r="G48" s="46" t="s">
        <v>3583</v>
      </c>
      <c r="H48" s="46">
        <v>84000</v>
      </c>
      <c r="I48" s="39">
        <v>4</v>
      </c>
      <c r="K4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8" s="41">
        <f ca="1">IF(OR(M47="",M47=MAX(import20201[NO])),"",LOOKUP(ROW(M48)-ROWS($M$1:$M$2),import20201[NO]))</f>
        <v>46</v>
      </c>
      <c r="N48" s="41" t="str">
        <f ca="1">IF(Table10[[#This Row],[NO]]="","",LOOKUP(Table10[[#This Row],[NO]],import20201[NO],import20201[-]))</f>
        <v>UTN</v>
      </c>
      <c r="O48" s="37" t="str">
        <f ca="1">IF(Table10[[#This Row],[NO]]="","",LOOKUP(Table10[[#This Row],[NO]],import20201[NO],import20201[KODE]))</f>
        <v>2010T</v>
      </c>
      <c r="P48" s="41" t="str">
        <f ca="1">IF(Table10[[#This Row],[NO]]="","",LOOKUP(Table10[[#This Row],[NO]],import20201[NO],import20201[NAMA BARANG]))</f>
        <v>Magnet</v>
      </c>
      <c r="Q48" s="41">
        <f ca="1">IF(Table10[[#This Row],[NO]]="","",LOOKUP(Table10[[#This Row],[NO]],import20201[NO],import20201[ISI/ Jmlh/ Ctn]))</f>
        <v>800</v>
      </c>
      <c r="R48" s="41">
        <f ca="1">IF(Table10[[#This Row],[NO]]="","",LOOKUP(Table10[[#This Row],[NO]],import20201[NO],import20201[JUMLAH]))</f>
        <v>4</v>
      </c>
      <c r="S48" s="39" t="str">
        <f ca="1">IF(Table10[[#This Row],[NO]]="","",LOOKUP(Table10[[#This Row],[NO]],import20201[NO],import20201[GROSIR]))</f>
        <v>84000 (10%)</v>
      </c>
      <c r="T48" s="39">
        <f ca="1">IF(Table10[[#This Row],[NO]]="","",LOOKUP(Table10[[#This Row],[NO]],import20201[NO],import20201[ECERAN]))</f>
        <v>84000</v>
      </c>
    </row>
    <row r="49" spans="1:20" ht="20.100000000000001" customHeight="1">
      <c r="A49" s="41">
        <f ca="1">IF(import20201[[#This Row],[JUMLAH]]&gt;0,COUNT(A$2:A49),"")</f>
        <v>47</v>
      </c>
      <c r="B49" s="35" t="s">
        <v>3033</v>
      </c>
      <c r="C49" s="36" t="s">
        <v>3080</v>
      </c>
      <c r="D49" s="37" t="s">
        <v>3071</v>
      </c>
      <c r="E49" s="39">
        <v>400</v>
      </c>
      <c r="F49" s="39">
        <f>IF(import20201[[#This Row],[BARU]]="",import20201[[#This Row],[JUMLAH AWAL]],import20201[[#This Row],[BARU]])</f>
        <v>4</v>
      </c>
      <c r="G49" s="46" t="s">
        <v>3540</v>
      </c>
      <c r="H49" s="46">
        <v>125000</v>
      </c>
      <c r="I49" s="39">
        <v>4</v>
      </c>
      <c r="K4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9" s="41">
        <f ca="1">IF(OR(M48="",M48=MAX(import20201[NO])),"",LOOKUP(ROW(M49)-ROWS($M$1:$M$2),import20201[NO]))</f>
        <v>47</v>
      </c>
      <c r="N49" s="41" t="str">
        <f ca="1">IF(Table10[[#This Row],[NO]]="","",LOOKUP(Table10[[#This Row],[NO]],import20201[NO],import20201[-]))</f>
        <v>UTN</v>
      </c>
      <c r="O49" s="37" t="str">
        <f ca="1">IF(Table10[[#This Row],[NO]]="","",LOOKUP(Table10[[#This Row],[NO]],import20201[NO],import20201[KODE]))</f>
        <v>X3510</v>
      </c>
      <c r="P49" s="41" t="str">
        <f ca="1">IF(Table10[[#This Row],[NO]]="","",LOOKUP(Table10[[#This Row],[NO]],import20201[NO],import20201[NAMA BARANG]))</f>
        <v>Magnet</v>
      </c>
      <c r="Q49" s="41">
        <f ca="1">IF(Table10[[#This Row],[NO]]="","",LOOKUP(Table10[[#This Row],[NO]],import20201[NO],import20201[ISI/ Jmlh/ Ctn]))</f>
        <v>400</v>
      </c>
      <c r="R49" s="41">
        <f ca="1">IF(Table10[[#This Row],[NO]]="","",LOOKUP(Table10[[#This Row],[NO]],import20201[NO],import20201[JUMLAH]))</f>
        <v>4</v>
      </c>
      <c r="S49" s="39" t="str">
        <f ca="1">IF(Table10[[#This Row],[NO]]="","",LOOKUP(Table10[[#This Row],[NO]],import20201[NO],import20201[GROSIR]))</f>
        <v>125000 (10%)</v>
      </c>
      <c r="T49" s="39">
        <f ca="1">IF(Table10[[#This Row],[NO]]="","",LOOKUP(Table10[[#This Row],[NO]],import20201[NO],import20201[ECERAN]))</f>
        <v>125000</v>
      </c>
    </row>
    <row r="50" spans="1:20" ht="20.100000000000001" customHeight="1">
      <c r="A50" s="41">
        <f ca="1">IF(import20201[[#This Row],[JUMLAH]]&gt;0,COUNT(A$2:A50),"")</f>
        <v>48</v>
      </c>
      <c r="B50" s="35" t="s">
        <v>3033</v>
      </c>
      <c r="C50" s="36" t="s">
        <v>3081</v>
      </c>
      <c r="D50" s="37" t="s">
        <v>3071</v>
      </c>
      <c r="E50" s="39">
        <v>360</v>
      </c>
      <c r="F50" s="39">
        <f>IF(import20201[[#This Row],[BARU]]="",import20201[[#This Row],[JUMLAH AWAL]],import20201[[#This Row],[BARU]])</f>
        <v>4</v>
      </c>
      <c r="G50" s="46" t="s">
        <v>3560</v>
      </c>
      <c r="H50" s="46">
        <v>120000</v>
      </c>
      <c r="I50" s="39">
        <v>4</v>
      </c>
      <c r="K5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0" s="41">
        <f ca="1">IF(OR(M49="",M49=MAX(import20201[NO])),"",LOOKUP(ROW(M50)-ROWS($M$1:$M$2),import20201[NO]))</f>
        <v>48</v>
      </c>
      <c r="N50" s="41" t="str">
        <f ca="1">IF(Table10[[#This Row],[NO]]="","",LOOKUP(Table10[[#This Row],[NO]],import20201[NO],import20201[-]))</f>
        <v>UTN</v>
      </c>
      <c r="O50" s="37" t="str">
        <f ca="1">IF(Table10[[#This Row],[NO]]="","",LOOKUP(Table10[[#This Row],[NO]],import20201[NO],import20201[KODE]))</f>
        <v>X4008</v>
      </c>
      <c r="P50" s="41" t="str">
        <f ca="1">IF(Table10[[#This Row],[NO]]="","",LOOKUP(Table10[[#This Row],[NO]],import20201[NO],import20201[NAMA BARANG]))</f>
        <v>Magnet</v>
      </c>
      <c r="Q50" s="41">
        <f ca="1">IF(Table10[[#This Row],[NO]]="","",LOOKUP(Table10[[#This Row],[NO]],import20201[NO],import20201[ISI/ Jmlh/ Ctn]))</f>
        <v>360</v>
      </c>
      <c r="R50" s="41">
        <f ca="1">IF(Table10[[#This Row],[NO]]="","",LOOKUP(Table10[[#This Row],[NO]],import20201[NO],import20201[JUMLAH]))</f>
        <v>4</v>
      </c>
      <c r="S50" s="39" t="str">
        <f ca="1">IF(Table10[[#This Row],[NO]]="","",LOOKUP(Table10[[#This Row],[NO]],import20201[NO],import20201[GROSIR]))</f>
        <v>120000 (10%)</v>
      </c>
      <c r="T50" s="39">
        <f ca="1">IF(Table10[[#This Row],[NO]]="","",LOOKUP(Table10[[#This Row],[NO]],import20201[NO],import20201[ECERAN]))</f>
        <v>120000</v>
      </c>
    </row>
    <row r="51" spans="1:20" ht="20.100000000000001" customHeight="1">
      <c r="A51" s="41">
        <f ca="1">IF(import20201[[#This Row],[JUMLAH]]&gt;0,COUNT(A$2:A51),"")</f>
        <v>49</v>
      </c>
      <c r="B51" s="35" t="s">
        <v>3033</v>
      </c>
      <c r="C51" s="36" t="s">
        <v>3082</v>
      </c>
      <c r="D51" s="37" t="s">
        <v>3083</v>
      </c>
      <c r="E51" s="39">
        <v>400</v>
      </c>
      <c r="F51" s="39">
        <f>IF(import20201[[#This Row],[BARU]]="",import20201[[#This Row],[JUMLAH AWAL]],import20201[[#This Row],[BARU]])</f>
        <v>4</v>
      </c>
      <c r="G51" s="46" t="s">
        <v>3501</v>
      </c>
      <c r="H51" s="46">
        <v>100000</v>
      </c>
      <c r="I51" s="39">
        <v>4</v>
      </c>
      <c r="K5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1" s="41">
        <f ca="1">IF(OR(M50="",M50=MAX(import20201[NO])),"",LOOKUP(ROW(M51)-ROWS($M$1:$M$2),import20201[NO]))</f>
        <v>49</v>
      </c>
      <c r="N51" s="41" t="str">
        <f ca="1">IF(Table10[[#This Row],[NO]]="","",LOOKUP(Table10[[#This Row],[NO]],import20201[NO],import20201[-]))</f>
        <v>UTN</v>
      </c>
      <c r="O51" s="37" t="str">
        <f ca="1">IF(Table10[[#This Row],[NO]]="","",LOOKUP(Table10[[#This Row],[NO]],import20201[NO],import20201[KODE]))</f>
        <v>X3010</v>
      </c>
      <c r="P51" s="41" t="str">
        <f ca="1">IF(Table10[[#This Row],[NO]]="","",LOOKUP(Table10[[#This Row],[NO]],import20201[NO],import20201[NAMA BARANG]))</f>
        <v>Magnet Smile kuning</v>
      </c>
      <c r="Q51" s="41">
        <f ca="1">IF(Table10[[#This Row],[NO]]="","",LOOKUP(Table10[[#This Row],[NO]],import20201[NO],import20201[ISI/ Jmlh/ Ctn]))</f>
        <v>400</v>
      </c>
      <c r="R51" s="41">
        <f ca="1">IF(Table10[[#This Row],[NO]]="","",LOOKUP(Table10[[#This Row],[NO]],import20201[NO],import20201[JUMLAH]))</f>
        <v>4</v>
      </c>
      <c r="S51" s="39" t="str">
        <f ca="1">IF(Table10[[#This Row],[NO]]="","",LOOKUP(Table10[[#This Row],[NO]],import20201[NO],import20201[GROSIR]))</f>
        <v>100000 (10%)</v>
      </c>
      <c r="T51" s="39">
        <f ca="1">IF(Table10[[#This Row],[NO]]="","",LOOKUP(Table10[[#This Row],[NO]],import20201[NO],import20201[ECERAN]))</f>
        <v>100000</v>
      </c>
    </row>
    <row r="52" spans="1:20" ht="20.100000000000001" customHeight="1">
      <c r="A52" s="41">
        <f ca="1">IF(import20201[[#This Row],[JUMLAH]]&gt;0,COUNT(A$2:A52),"")</f>
        <v>50</v>
      </c>
      <c r="B52" s="35" t="s">
        <v>3033</v>
      </c>
      <c r="C52" s="36" t="s">
        <v>3084</v>
      </c>
      <c r="D52" s="37" t="s">
        <v>3085</v>
      </c>
      <c r="E52" s="39">
        <v>400</v>
      </c>
      <c r="F52" s="39">
        <f>IF(import20201[[#This Row],[BARU]]="",import20201[[#This Row],[JUMLAH AWAL]],import20201[[#This Row],[BARU]])</f>
        <v>4</v>
      </c>
      <c r="G52" s="46" t="s">
        <v>3501</v>
      </c>
      <c r="H52" s="46">
        <v>100000</v>
      </c>
      <c r="I52" s="39">
        <v>4</v>
      </c>
      <c r="K5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2" s="41">
        <f ca="1">IF(OR(M51="",M51=MAX(import20201[NO])),"",LOOKUP(ROW(M52)-ROWS($M$1:$M$2),import20201[NO]))</f>
        <v>50</v>
      </c>
      <c r="N52" s="41" t="str">
        <f ca="1">IF(Table10[[#This Row],[NO]]="","",LOOKUP(Table10[[#This Row],[NO]],import20201[NO],import20201[-]))</f>
        <v>UTN</v>
      </c>
      <c r="O52" s="37" t="str">
        <f ca="1">IF(Table10[[#This Row],[NO]]="","",LOOKUP(Table10[[#This Row],[NO]],import20201[NO],import20201[KODE]))</f>
        <v>3010J</v>
      </c>
      <c r="P52" s="41" t="str">
        <f ca="1">IF(Table10[[#This Row],[NO]]="","",LOOKUP(Table10[[#This Row],[NO]],import20201[NO],import20201[NAMA BARANG]))</f>
        <v>Magnet Smile warna</v>
      </c>
      <c r="Q52" s="41">
        <f ca="1">IF(Table10[[#This Row],[NO]]="","",LOOKUP(Table10[[#This Row],[NO]],import20201[NO],import20201[ISI/ Jmlh/ Ctn]))</f>
        <v>400</v>
      </c>
      <c r="R52" s="41">
        <f ca="1">IF(Table10[[#This Row],[NO]]="","",LOOKUP(Table10[[#This Row],[NO]],import20201[NO],import20201[JUMLAH]))</f>
        <v>4</v>
      </c>
      <c r="S52" s="39" t="str">
        <f ca="1">IF(Table10[[#This Row],[NO]]="","",LOOKUP(Table10[[#This Row],[NO]],import20201[NO],import20201[GROSIR]))</f>
        <v>100000 (10%)</v>
      </c>
      <c r="T52" s="39">
        <f ca="1">IF(Table10[[#This Row],[NO]]="","",LOOKUP(Table10[[#This Row],[NO]],import20201[NO],import20201[ECERAN]))</f>
        <v>100000</v>
      </c>
    </row>
    <row r="53" spans="1:20" ht="20.100000000000001" customHeight="1">
      <c r="A53" s="41">
        <f ca="1">IF(import20201[[#This Row],[JUMLAH]]&gt;0,COUNT(A$2:A53),"")</f>
        <v>51</v>
      </c>
      <c r="B53" s="35" t="s">
        <v>3033</v>
      </c>
      <c r="C53" s="36">
        <v>100918</v>
      </c>
      <c r="D53" s="37" t="s">
        <v>3086</v>
      </c>
      <c r="E53" s="39">
        <v>600</v>
      </c>
      <c r="F53" s="39">
        <f>IF(import20201[[#This Row],[BARU]]="",import20201[[#This Row],[JUMLAH AWAL]],import20201[[#This Row],[BARU]])</f>
        <v>3</v>
      </c>
      <c r="G53" s="46" t="s">
        <v>3512</v>
      </c>
      <c r="H53" s="46">
        <v>60000</v>
      </c>
      <c r="I53" s="39">
        <v>3</v>
      </c>
      <c r="K5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3" s="41">
        <f ca="1">IF(OR(M52="",M52=MAX(import20201[NO])),"",LOOKUP(ROW(M53)-ROWS($M$1:$M$2),import20201[NO]))</f>
        <v>51</v>
      </c>
      <c r="N53" s="41" t="str">
        <f ca="1">IF(Table10[[#This Row],[NO]]="","",LOOKUP(Table10[[#This Row],[NO]],import20201[NO],import20201[-]))</f>
        <v>UTN</v>
      </c>
      <c r="O53" s="37">
        <f ca="1">IF(Table10[[#This Row],[NO]]="","",LOOKUP(Table10[[#This Row],[NO]],import20201[NO],import20201[KODE]))</f>
        <v>100918</v>
      </c>
      <c r="P53" s="41" t="str">
        <f ca="1">IF(Table10[[#This Row],[NO]]="","",LOOKUP(Table10[[#This Row],[NO]],import20201[NO],import20201[NAMA BARANG]))</f>
        <v>Note Book</v>
      </c>
      <c r="Q53" s="41">
        <f ca="1">IF(Table10[[#This Row],[NO]]="","",LOOKUP(Table10[[#This Row],[NO]],import20201[NO],import20201[ISI/ Jmlh/ Ctn]))</f>
        <v>600</v>
      </c>
      <c r="R53" s="41">
        <f ca="1">IF(Table10[[#This Row],[NO]]="","",LOOKUP(Table10[[#This Row],[NO]],import20201[NO],import20201[JUMLAH]))</f>
        <v>3</v>
      </c>
      <c r="S53" s="39" t="str">
        <f ca="1">IF(Table10[[#This Row],[NO]]="","",LOOKUP(Table10[[#This Row],[NO]],import20201[NO],import20201[GROSIR]))</f>
        <v>65000 (10%)</v>
      </c>
      <c r="T53" s="39">
        <f ca="1">IF(Table10[[#This Row],[NO]]="","",LOOKUP(Table10[[#This Row],[NO]],import20201[NO],import20201[ECERAN]))</f>
        <v>60000</v>
      </c>
    </row>
    <row r="54" spans="1:20" ht="20.100000000000001" customHeight="1">
      <c r="A54" s="41">
        <f ca="1">IF(import20201[[#This Row],[JUMLAH]]&gt;0,COUNT(A$2:A54),"")</f>
        <v>52</v>
      </c>
      <c r="B54" s="35" t="s">
        <v>3033</v>
      </c>
      <c r="C54" s="36">
        <v>8573</v>
      </c>
      <c r="D54" s="37" t="s">
        <v>3086</v>
      </c>
      <c r="E54" s="39">
        <v>360</v>
      </c>
      <c r="F54" s="39">
        <f>IF(import20201[[#This Row],[BARU]]="",import20201[[#This Row],[JUMLAH AWAL]],import20201[[#This Row],[BARU]])</f>
        <v>1</v>
      </c>
      <c r="G54" s="46" t="s">
        <v>3501</v>
      </c>
      <c r="H54" s="46">
        <v>100000</v>
      </c>
      <c r="I54" s="39">
        <v>1</v>
      </c>
      <c r="K5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4" s="41">
        <f ca="1">IF(OR(M53="",M53=MAX(import20201[NO])),"",LOOKUP(ROW(M54)-ROWS($M$1:$M$2),import20201[NO]))</f>
        <v>52</v>
      </c>
      <c r="N54" s="41" t="str">
        <f ca="1">IF(Table10[[#This Row],[NO]]="","",LOOKUP(Table10[[#This Row],[NO]],import20201[NO],import20201[-]))</f>
        <v>UTN</v>
      </c>
      <c r="O54" s="37">
        <f ca="1">IF(Table10[[#This Row],[NO]]="","",LOOKUP(Table10[[#This Row],[NO]],import20201[NO],import20201[KODE]))</f>
        <v>8573</v>
      </c>
      <c r="P54" s="41" t="str">
        <f ca="1">IF(Table10[[#This Row],[NO]]="","",LOOKUP(Table10[[#This Row],[NO]],import20201[NO],import20201[NAMA BARANG]))</f>
        <v>Note Book</v>
      </c>
      <c r="Q54" s="41">
        <f ca="1">IF(Table10[[#This Row],[NO]]="","",LOOKUP(Table10[[#This Row],[NO]],import20201[NO],import20201[ISI/ Jmlh/ Ctn]))</f>
        <v>360</v>
      </c>
      <c r="R54" s="41">
        <f ca="1">IF(Table10[[#This Row],[NO]]="","",LOOKUP(Table10[[#This Row],[NO]],import20201[NO],import20201[JUMLAH]))</f>
        <v>1</v>
      </c>
      <c r="S54" s="39" t="str">
        <f ca="1">IF(Table10[[#This Row],[NO]]="","",LOOKUP(Table10[[#This Row],[NO]],import20201[NO],import20201[GROSIR]))</f>
        <v>100000 (10%)</v>
      </c>
      <c r="T54" s="39">
        <f ca="1">IF(Table10[[#This Row],[NO]]="","",LOOKUP(Table10[[#This Row],[NO]],import20201[NO],import20201[ECERAN]))</f>
        <v>100000</v>
      </c>
    </row>
    <row r="55" spans="1:20" ht="20.100000000000001" customHeight="1">
      <c r="A55" s="41">
        <f ca="1">IF(import20201[[#This Row],[JUMLAH]]&gt;0,COUNT(A$2:A55),"")</f>
        <v>53</v>
      </c>
      <c r="B55" s="35" t="s">
        <v>3033</v>
      </c>
      <c r="C55" s="36" t="s">
        <v>3087</v>
      </c>
      <c r="D55" s="37" t="s">
        <v>3086</v>
      </c>
      <c r="E55" s="39">
        <v>768</v>
      </c>
      <c r="F55" s="39">
        <f>IF(import20201[[#This Row],[BARU]]="",import20201[[#This Row],[JUMLAH AWAL]],import20201[[#This Row],[BARU]])</f>
        <v>3</v>
      </c>
      <c r="G55" s="46" t="s">
        <v>3515</v>
      </c>
      <c r="H55" s="46">
        <v>50000</v>
      </c>
      <c r="I55" s="39">
        <v>3</v>
      </c>
      <c r="K5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5" s="41">
        <f ca="1">IF(OR(M54="",M54=MAX(import20201[NO])),"",LOOKUP(ROW(M55)-ROWS($M$1:$M$2),import20201[NO]))</f>
        <v>53</v>
      </c>
      <c r="N55" s="41" t="str">
        <f ca="1">IF(Table10[[#This Row],[NO]]="","",LOOKUP(Table10[[#This Row],[NO]],import20201[NO],import20201[-]))</f>
        <v>UTN</v>
      </c>
      <c r="O55" s="37" t="str">
        <f ca="1">IF(Table10[[#This Row],[NO]]="","",LOOKUP(Table10[[#This Row],[NO]],import20201[NO],import20201[KODE]))</f>
        <v>70100-9</v>
      </c>
      <c r="P55" s="41" t="str">
        <f ca="1">IF(Table10[[#This Row],[NO]]="","",LOOKUP(Table10[[#This Row],[NO]],import20201[NO],import20201[NAMA BARANG]))</f>
        <v>Note Book</v>
      </c>
      <c r="Q55" s="41">
        <f ca="1">IF(Table10[[#This Row],[NO]]="","",LOOKUP(Table10[[#This Row],[NO]],import20201[NO],import20201[ISI/ Jmlh/ Ctn]))</f>
        <v>768</v>
      </c>
      <c r="R55" s="41">
        <f ca="1">IF(Table10[[#This Row],[NO]]="","",LOOKUP(Table10[[#This Row],[NO]],import20201[NO],import20201[JUMLAH]))</f>
        <v>3</v>
      </c>
      <c r="S55" s="39" t="str">
        <f ca="1">IF(Table10[[#This Row],[NO]]="","",LOOKUP(Table10[[#This Row],[NO]],import20201[NO],import20201[GROSIR]))</f>
        <v>50000 (10%)</v>
      </c>
      <c r="T55" s="39">
        <f ca="1">IF(Table10[[#This Row],[NO]]="","",LOOKUP(Table10[[#This Row],[NO]],import20201[NO],import20201[ECERAN]))</f>
        <v>50000</v>
      </c>
    </row>
    <row r="56" spans="1:20" ht="20.100000000000001" customHeight="1">
      <c r="A56" s="41">
        <f ca="1">IF(import20201[[#This Row],[JUMLAH]]&gt;0,COUNT(A$2:A56),"")</f>
        <v>54</v>
      </c>
      <c r="B56" s="35" t="s">
        <v>3033</v>
      </c>
      <c r="C56" s="36" t="s">
        <v>3088</v>
      </c>
      <c r="D56" s="37" t="s">
        <v>3086</v>
      </c>
      <c r="E56" s="39">
        <v>120</v>
      </c>
      <c r="F56" s="39">
        <f>IF(import20201[[#This Row],[BARU]]="",import20201[[#This Row],[JUMLAH AWAL]],import20201[[#This Row],[BARU]])</f>
        <v>2</v>
      </c>
      <c r="G56" s="46" t="s">
        <v>3584</v>
      </c>
      <c r="H56" s="46">
        <v>22500</v>
      </c>
      <c r="I56" s="39">
        <v>2</v>
      </c>
      <c r="K5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6" s="41">
        <f ca="1">IF(OR(M55="",M55=MAX(import20201[NO])),"",LOOKUP(ROW(M56)-ROWS($M$1:$M$2),import20201[NO]))</f>
        <v>54</v>
      </c>
      <c r="N56" s="41" t="str">
        <f ca="1">IF(Table10[[#This Row],[NO]]="","",LOOKUP(Table10[[#This Row],[NO]],import20201[NO],import20201[-]))</f>
        <v>UTN</v>
      </c>
      <c r="O56" s="37" t="str">
        <f ca="1">IF(Table10[[#This Row],[NO]]="","",LOOKUP(Table10[[#This Row],[NO]],import20201[NO],import20201[KODE]))</f>
        <v>25-35</v>
      </c>
      <c r="P56" s="41" t="str">
        <f ca="1">IF(Table10[[#This Row],[NO]]="","",LOOKUP(Table10[[#This Row],[NO]],import20201[NO],import20201[NAMA BARANG]))</f>
        <v>Note Book</v>
      </c>
      <c r="Q56" s="41">
        <f ca="1">IF(Table10[[#This Row],[NO]]="","",LOOKUP(Table10[[#This Row],[NO]],import20201[NO],import20201[ISI/ Jmlh/ Ctn]))</f>
        <v>120</v>
      </c>
      <c r="R56" s="41">
        <f ca="1">IF(Table10[[#This Row],[NO]]="","",LOOKUP(Table10[[#This Row],[NO]],import20201[NO],import20201[JUMLAH]))</f>
        <v>2</v>
      </c>
      <c r="S56" s="39" t="str">
        <f ca="1">IF(Table10[[#This Row],[NO]]="","",LOOKUP(Table10[[#This Row],[NO]],import20201[NO],import20201[GROSIR]))</f>
        <v>22500 (10%)</v>
      </c>
      <c r="T56" s="39">
        <f ca="1">IF(Table10[[#This Row],[NO]]="","",LOOKUP(Table10[[#This Row],[NO]],import20201[NO],import20201[ECERAN]))</f>
        <v>22500</v>
      </c>
    </row>
    <row r="57" spans="1:20" ht="20.100000000000001" customHeight="1">
      <c r="A57" s="41">
        <f ca="1">IF(import20201[[#This Row],[JUMLAH]]&gt;0,COUNT(A$2:A57),"")</f>
        <v>55</v>
      </c>
      <c r="B57" s="35" t="s">
        <v>3033</v>
      </c>
      <c r="C57" s="36">
        <v>83100</v>
      </c>
      <c r="D57" s="37" t="s">
        <v>3086</v>
      </c>
      <c r="E57" s="39">
        <v>550</v>
      </c>
      <c r="F57" s="39">
        <f>IF(import20201[[#This Row],[BARU]]="",import20201[[#This Row],[JUMLAH AWAL]],import20201[[#This Row],[BARU]])</f>
        <v>3</v>
      </c>
      <c r="G57" s="46" t="s">
        <v>3515</v>
      </c>
      <c r="H57" s="46">
        <v>50000</v>
      </c>
      <c r="I57" s="39">
        <v>3</v>
      </c>
      <c r="K5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7" s="41">
        <f ca="1">IF(OR(M56="",M56=MAX(import20201[NO])),"",LOOKUP(ROW(M57)-ROWS($M$1:$M$2),import20201[NO]))</f>
        <v>55</v>
      </c>
      <c r="N57" s="41" t="str">
        <f ca="1">IF(Table10[[#This Row],[NO]]="","",LOOKUP(Table10[[#This Row],[NO]],import20201[NO],import20201[-]))</f>
        <v>UTN</v>
      </c>
      <c r="O57" s="37">
        <f ca="1">IF(Table10[[#This Row],[NO]]="","",LOOKUP(Table10[[#This Row],[NO]],import20201[NO],import20201[KODE]))</f>
        <v>83100</v>
      </c>
      <c r="P57" s="41" t="str">
        <f ca="1">IF(Table10[[#This Row],[NO]]="","",LOOKUP(Table10[[#This Row],[NO]],import20201[NO],import20201[NAMA BARANG]))</f>
        <v>Note Book</v>
      </c>
      <c r="Q57" s="41">
        <f ca="1">IF(Table10[[#This Row],[NO]]="","",LOOKUP(Table10[[#This Row],[NO]],import20201[NO],import20201[ISI/ Jmlh/ Ctn]))</f>
        <v>550</v>
      </c>
      <c r="R57" s="41">
        <f ca="1">IF(Table10[[#This Row],[NO]]="","",LOOKUP(Table10[[#This Row],[NO]],import20201[NO],import20201[JUMLAH]))</f>
        <v>3</v>
      </c>
      <c r="S57" s="39" t="str">
        <f ca="1">IF(Table10[[#This Row],[NO]]="","",LOOKUP(Table10[[#This Row],[NO]],import20201[NO],import20201[GROSIR]))</f>
        <v>50000 (10%)</v>
      </c>
      <c r="T57" s="39">
        <f ca="1">IF(Table10[[#This Row],[NO]]="","",LOOKUP(Table10[[#This Row],[NO]],import20201[NO],import20201[ECERAN]))</f>
        <v>50000</v>
      </c>
    </row>
    <row r="58" spans="1:20" ht="20.100000000000001" customHeight="1">
      <c r="A58" s="41">
        <f ca="1">IF(import20201[[#This Row],[JUMLAH]]&gt;0,COUNT(A$2:A58),"")</f>
        <v>56</v>
      </c>
      <c r="B58" s="35" t="s">
        <v>3033</v>
      </c>
      <c r="C58" s="36">
        <v>8360</v>
      </c>
      <c r="D58" s="37" t="s">
        <v>3086</v>
      </c>
      <c r="E58" s="39">
        <v>330</v>
      </c>
      <c r="F58" s="39">
        <f>IF(import20201[[#This Row],[BARU]]="",import20201[[#This Row],[JUMLAH AWAL]],import20201[[#This Row],[BARU]])</f>
        <v>2</v>
      </c>
      <c r="G58" s="46" t="s">
        <v>3531</v>
      </c>
      <c r="H58" s="46">
        <v>7000</v>
      </c>
      <c r="I58" s="39">
        <v>2</v>
      </c>
      <c r="K5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8" s="41">
        <f ca="1">IF(OR(M57="",M57=MAX(import20201[NO])),"",LOOKUP(ROW(M58)-ROWS($M$1:$M$2),import20201[NO]))</f>
        <v>56</v>
      </c>
      <c r="N58" s="41" t="str">
        <f ca="1">IF(Table10[[#This Row],[NO]]="","",LOOKUP(Table10[[#This Row],[NO]],import20201[NO],import20201[-]))</f>
        <v>UTN</v>
      </c>
      <c r="O58" s="37">
        <f ca="1">IF(Table10[[#This Row],[NO]]="","",LOOKUP(Table10[[#This Row],[NO]],import20201[NO],import20201[KODE]))</f>
        <v>8360</v>
      </c>
      <c r="P58" s="41" t="str">
        <f ca="1">IF(Table10[[#This Row],[NO]]="","",LOOKUP(Table10[[#This Row],[NO]],import20201[NO],import20201[NAMA BARANG]))</f>
        <v>Note Book</v>
      </c>
      <c r="Q58" s="41">
        <f ca="1">IF(Table10[[#This Row],[NO]]="","",LOOKUP(Table10[[#This Row],[NO]],import20201[NO],import20201[ISI/ Jmlh/ Ctn]))</f>
        <v>330</v>
      </c>
      <c r="R58" s="41">
        <f ca="1">IF(Table10[[#This Row],[NO]]="","",LOOKUP(Table10[[#This Row],[NO]],import20201[NO],import20201[JUMLAH]))</f>
        <v>2</v>
      </c>
      <c r="S58" s="39" t="str">
        <f ca="1">IF(Table10[[#This Row],[NO]]="","",LOOKUP(Table10[[#This Row],[NO]],import20201[NO],import20201[GROSIR]))</f>
        <v>7000 (10%)</v>
      </c>
      <c r="T58" s="39">
        <f ca="1">IF(Table10[[#This Row],[NO]]="","",LOOKUP(Table10[[#This Row],[NO]],import20201[NO],import20201[ECERAN]))</f>
        <v>7000</v>
      </c>
    </row>
    <row r="59" spans="1:20" ht="20.100000000000001" customHeight="1">
      <c r="A59" s="41">
        <f ca="1">IF(import20201[[#This Row],[JUMLAH]]&gt;0,COUNT(A$2:A59),"")</f>
        <v>57</v>
      </c>
      <c r="B59" s="35" t="s">
        <v>3033</v>
      </c>
      <c r="C59" s="36" t="s">
        <v>3089</v>
      </c>
      <c r="D59" s="37" t="s">
        <v>3090</v>
      </c>
      <c r="E59" s="39">
        <v>80</v>
      </c>
      <c r="F59" s="39">
        <f>IF(import20201[[#This Row],[BARU]]="",import20201[[#This Row],[JUMLAH AWAL]],import20201[[#This Row],[BARU]])</f>
        <v>7</v>
      </c>
      <c r="G59" s="46" t="s">
        <v>3514</v>
      </c>
      <c r="H59" s="46">
        <v>32500</v>
      </c>
      <c r="I59" s="39">
        <v>7</v>
      </c>
      <c r="K5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9" s="41">
        <f ca="1">IF(OR(M58="",M58=MAX(import20201[NO])),"",LOOKUP(ROW(M59)-ROWS($M$1:$M$2),import20201[NO]))</f>
        <v>57</v>
      </c>
      <c r="N59" s="41" t="str">
        <f ca="1">IF(Table10[[#This Row],[NO]]="","",LOOKUP(Table10[[#This Row],[NO]],import20201[NO],import20201[-]))</f>
        <v>UTN</v>
      </c>
      <c r="O59" s="37" t="str">
        <f ca="1">IF(Table10[[#This Row],[NO]]="","",LOOKUP(Table10[[#This Row],[NO]],import20201[NO],import20201[KODE]))</f>
        <v>18-35</v>
      </c>
      <c r="P59" s="41" t="str">
        <f ca="1">IF(Table10[[#This Row],[NO]]="","",LOOKUP(Table10[[#This Row],[NO]],import20201[NO],import20201[NAMA BARANG]))</f>
        <v>Note book</v>
      </c>
      <c r="Q59" s="41">
        <f ca="1">IF(Table10[[#This Row],[NO]]="","",LOOKUP(Table10[[#This Row],[NO]],import20201[NO],import20201[ISI/ Jmlh/ Ctn]))</f>
        <v>80</v>
      </c>
      <c r="R59" s="41">
        <f ca="1">IF(Table10[[#This Row],[NO]]="","",LOOKUP(Table10[[#This Row],[NO]],import20201[NO],import20201[JUMLAH]))</f>
        <v>7</v>
      </c>
      <c r="S59" s="39" t="str">
        <f ca="1">IF(Table10[[#This Row],[NO]]="","",LOOKUP(Table10[[#This Row],[NO]],import20201[NO],import20201[GROSIR]))</f>
        <v>32500 (10%)</v>
      </c>
      <c r="T59" s="39">
        <f ca="1">IF(Table10[[#This Row],[NO]]="","",LOOKUP(Table10[[#This Row],[NO]],import20201[NO],import20201[ECERAN]))</f>
        <v>32500</v>
      </c>
    </row>
    <row r="60" spans="1:20" ht="20.100000000000001" customHeight="1">
      <c r="A60" s="41">
        <f ca="1">IF(import20201[[#This Row],[JUMLAH]]&gt;0,COUNT(A$2:A60),"")</f>
        <v>58</v>
      </c>
      <c r="B60" s="35" t="s">
        <v>3033</v>
      </c>
      <c r="C60" s="36" t="s">
        <v>3088</v>
      </c>
      <c r="D60" s="37" t="s">
        <v>3090</v>
      </c>
      <c r="E60" s="39">
        <v>120</v>
      </c>
      <c r="F60" s="39">
        <f>IF(import20201[[#This Row],[BARU]]="",import20201[[#This Row],[JUMLAH AWAL]],import20201[[#This Row],[BARU]])</f>
        <v>7</v>
      </c>
      <c r="G60" s="46" t="s">
        <v>3584</v>
      </c>
      <c r="H60" s="46">
        <v>22500</v>
      </c>
      <c r="I60" s="39">
        <v>7</v>
      </c>
      <c r="K6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0" s="41">
        <f ca="1">IF(OR(M59="",M59=MAX(import20201[NO])),"",LOOKUP(ROW(M60)-ROWS($M$1:$M$2),import20201[NO]))</f>
        <v>58</v>
      </c>
      <c r="N60" s="41" t="str">
        <f ca="1">IF(Table10[[#This Row],[NO]]="","",LOOKUP(Table10[[#This Row],[NO]],import20201[NO],import20201[-]))</f>
        <v>UTN</v>
      </c>
      <c r="O60" s="37" t="str">
        <f ca="1">IF(Table10[[#This Row],[NO]]="","",LOOKUP(Table10[[#This Row],[NO]],import20201[NO],import20201[KODE]))</f>
        <v>25-35</v>
      </c>
      <c r="P60" s="41" t="str">
        <f ca="1">IF(Table10[[#This Row],[NO]]="","",LOOKUP(Table10[[#This Row],[NO]],import20201[NO],import20201[NAMA BARANG]))</f>
        <v>Note book</v>
      </c>
      <c r="Q60" s="41">
        <f ca="1">IF(Table10[[#This Row],[NO]]="","",LOOKUP(Table10[[#This Row],[NO]],import20201[NO],import20201[ISI/ Jmlh/ Ctn]))</f>
        <v>120</v>
      </c>
      <c r="R60" s="41">
        <f ca="1">IF(Table10[[#This Row],[NO]]="","",LOOKUP(Table10[[#This Row],[NO]],import20201[NO],import20201[JUMLAH]))</f>
        <v>7</v>
      </c>
      <c r="S60" s="39" t="str">
        <f ca="1">IF(Table10[[#This Row],[NO]]="","",LOOKUP(Table10[[#This Row],[NO]],import20201[NO],import20201[GROSIR]))</f>
        <v>22500 (10%)</v>
      </c>
      <c r="T60" s="39">
        <f ca="1">IF(Table10[[#This Row],[NO]]="","",LOOKUP(Table10[[#This Row],[NO]],import20201[NO],import20201[ECERAN]))</f>
        <v>22500</v>
      </c>
    </row>
    <row r="61" spans="1:20" ht="20.100000000000001" customHeight="1">
      <c r="A61" s="41">
        <f ca="1">IF(import20201[[#This Row],[JUMLAH]]&gt;0,COUNT(A$2:A61),"")</f>
        <v>59</v>
      </c>
      <c r="B61" s="35" t="s">
        <v>3033</v>
      </c>
      <c r="C61" s="36" t="s">
        <v>3091</v>
      </c>
      <c r="D61" s="37" t="s">
        <v>3090</v>
      </c>
      <c r="E61" s="39">
        <v>114</v>
      </c>
      <c r="F61" s="39">
        <f>IF(import20201[[#This Row],[BARU]]="",import20201[[#This Row],[JUMLAH AWAL]],import20201[[#This Row],[BARU]])</f>
        <v>1</v>
      </c>
      <c r="G61" s="46" t="s">
        <v>3553</v>
      </c>
      <c r="H61" s="46">
        <v>25000</v>
      </c>
      <c r="I61" s="39">
        <v>1</v>
      </c>
      <c r="K6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1" s="41">
        <f ca="1">IF(OR(M60="",M60=MAX(import20201[NO])),"",LOOKUP(ROW(M61)-ROWS($M$1:$M$2),import20201[NO]))</f>
        <v>59</v>
      </c>
      <c r="N61" s="41" t="str">
        <f ca="1">IF(Table10[[#This Row],[NO]]="","",LOOKUP(Table10[[#This Row],[NO]],import20201[NO],import20201[-]))</f>
        <v>UTN</v>
      </c>
      <c r="O61" s="37" t="str">
        <f ca="1">IF(Table10[[#This Row],[NO]]="","",LOOKUP(Table10[[#This Row],[NO]],import20201[NO],import20201[KODE]))</f>
        <v>25-01</v>
      </c>
      <c r="P61" s="41" t="str">
        <f ca="1">IF(Table10[[#This Row],[NO]]="","",LOOKUP(Table10[[#This Row],[NO]],import20201[NO],import20201[NAMA BARANG]))</f>
        <v>Note book</v>
      </c>
      <c r="Q61" s="41">
        <f ca="1">IF(Table10[[#This Row],[NO]]="","",LOOKUP(Table10[[#This Row],[NO]],import20201[NO],import20201[ISI/ Jmlh/ Ctn]))</f>
        <v>114</v>
      </c>
      <c r="R61" s="41">
        <f ca="1">IF(Table10[[#This Row],[NO]]="","",LOOKUP(Table10[[#This Row],[NO]],import20201[NO],import20201[JUMLAH]))</f>
        <v>1</v>
      </c>
      <c r="S61" s="39" t="str">
        <f ca="1">IF(Table10[[#This Row],[NO]]="","",LOOKUP(Table10[[#This Row],[NO]],import20201[NO],import20201[GROSIR]))</f>
        <v>25000 (10%)</v>
      </c>
      <c r="T61" s="39">
        <f ca="1">IF(Table10[[#This Row],[NO]]="","",LOOKUP(Table10[[#This Row],[NO]],import20201[NO],import20201[ECERAN]))</f>
        <v>25000</v>
      </c>
    </row>
    <row r="62" spans="1:20" ht="20.100000000000001" customHeight="1">
      <c r="A62" s="41">
        <f ca="1">IF(import20201[[#This Row],[JUMLAH]]&gt;0,COUNT(A$2:A62),"")</f>
        <v>60</v>
      </c>
      <c r="B62" s="35" t="s">
        <v>3033</v>
      </c>
      <c r="C62" s="36">
        <v>902</v>
      </c>
      <c r="D62" s="37" t="s">
        <v>3092</v>
      </c>
      <c r="E62" s="39">
        <v>1152</v>
      </c>
      <c r="F62" s="39">
        <f>IF(import20201[[#This Row],[BARU]]="",import20201[[#This Row],[JUMLAH AWAL]],import20201[[#This Row],[BARU]])</f>
        <v>2</v>
      </c>
      <c r="G62" s="46">
        <v>1900</v>
      </c>
      <c r="H62" s="46">
        <v>2000</v>
      </c>
      <c r="I62" s="39">
        <v>2</v>
      </c>
      <c r="K6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2" s="41">
        <f ca="1">IF(OR(M61="",M61=MAX(import20201[NO])),"",LOOKUP(ROW(M62)-ROWS($M$1:$M$2),import20201[NO]))</f>
        <v>60</v>
      </c>
      <c r="N62" s="41" t="str">
        <f ca="1">IF(Table10[[#This Row],[NO]]="","",LOOKUP(Table10[[#This Row],[NO]],import20201[NO],import20201[-]))</f>
        <v>UTN</v>
      </c>
      <c r="O62" s="37">
        <f ca="1">IF(Table10[[#This Row],[NO]]="","",LOOKUP(Table10[[#This Row],[NO]],import20201[NO],import20201[KODE]))</f>
        <v>902</v>
      </c>
      <c r="P62" s="41" t="str">
        <f ca="1">IF(Table10[[#This Row],[NO]]="","",LOOKUP(Table10[[#This Row],[NO]],import20201[NO],import20201[NAMA BARANG]))</f>
        <v>Pencil</v>
      </c>
      <c r="Q62" s="41">
        <f ca="1">IF(Table10[[#This Row],[NO]]="","",LOOKUP(Table10[[#This Row],[NO]],import20201[NO],import20201[ISI/ Jmlh/ Ctn]))</f>
        <v>1152</v>
      </c>
      <c r="R62" s="41">
        <f ca="1">IF(Table10[[#This Row],[NO]]="","",LOOKUP(Table10[[#This Row],[NO]],import20201[NO],import20201[JUMLAH]))</f>
        <v>2</v>
      </c>
      <c r="S62" s="39">
        <f ca="1">IF(Table10[[#This Row],[NO]]="","",LOOKUP(Table10[[#This Row],[NO]],import20201[NO],import20201[GROSIR]))</f>
        <v>1900</v>
      </c>
      <c r="T62" s="39">
        <f ca="1">IF(Table10[[#This Row],[NO]]="","",LOOKUP(Table10[[#This Row],[NO]],import20201[NO],import20201[ECERAN]))</f>
        <v>2000</v>
      </c>
    </row>
    <row r="63" spans="1:20" ht="20.100000000000001" customHeight="1">
      <c r="A63" s="41">
        <f ca="1">IF(import20201[[#This Row],[JUMLAH]]&gt;0,COUNT(A$2:A63),"")</f>
        <v>61</v>
      </c>
      <c r="B63" s="35" t="s">
        <v>3033</v>
      </c>
      <c r="C63" s="36">
        <v>905</v>
      </c>
      <c r="D63" s="37" t="s">
        <v>3092</v>
      </c>
      <c r="E63" s="39">
        <v>1152</v>
      </c>
      <c r="F63" s="39">
        <f>IF(import20201[[#This Row],[BARU]]="",import20201[[#This Row],[JUMLAH AWAL]],import20201[[#This Row],[BARU]])</f>
        <v>3</v>
      </c>
      <c r="G63" s="46">
        <v>1900</v>
      </c>
      <c r="H63" s="46">
        <v>2000</v>
      </c>
      <c r="I63" s="39">
        <v>3</v>
      </c>
      <c r="K6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3" s="41">
        <f ca="1">IF(OR(M62="",M62=MAX(import20201[NO])),"",LOOKUP(ROW(M63)-ROWS($M$1:$M$2),import20201[NO]))</f>
        <v>61</v>
      </c>
      <c r="N63" s="41" t="str">
        <f ca="1">IF(Table10[[#This Row],[NO]]="","",LOOKUP(Table10[[#This Row],[NO]],import20201[NO],import20201[-]))</f>
        <v>UTN</v>
      </c>
      <c r="O63" s="37">
        <f ca="1">IF(Table10[[#This Row],[NO]]="","",LOOKUP(Table10[[#This Row],[NO]],import20201[NO],import20201[KODE]))</f>
        <v>905</v>
      </c>
      <c r="P63" s="41" t="str">
        <f ca="1">IF(Table10[[#This Row],[NO]]="","",LOOKUP(Table10[[#This Row],[NO]],import20201[NO],import20201[NAMA BARANG]))</f>
        <v>Pencil</v>
      </c>
      <c r="Q63" s="41">
        <f ca="1">IF(Table10[[#This Row],[NO]]="","",LOOKUP(Table10[[#This Row],[NO]],import20201[NO],import20201[ISI/ Jmlh/ Ctn]))</f>
        <v>1152</v>
      </c>
      <c r="R63" s="41">
        <f ca="1">IF(Table10[[#This Row],[NO]]="","",LOOKUP(Table10[[#This Row],[NO]],import20201[NO],import20201[JUMLAH]))</f>
        <v>3</v>
      </c>
      <c r="S63" s="39">
        <f ca="1">IF(Table10[[#This Row],[NO]]="","",LOOKUP(Table10[[#This Row],[NO]],import20201[NO],import20201[GROSIR]))</f>
        <v>1900</v>
      </c>
      <c r="T63" s="39">
        <f ca="1">IF(Table10[[#This Row],[NO]]="","",LOOKUP(Table10[[#This Row],[NO]],import20201[NO],import20201[ECERAN]))</f>
        <v>2000</v>
      </c>
    </row>
    <row r="64" spans="1:20" ht="20.100000000000001" customHeight="1">
      <c r="A64" s="41">
        <f ca="1">IF(import20201[[#This Row],[JUMLAH]]&gt;0,COUNT(A$2:A64),"")</f>
        <v>62</v>
      </c>
      <c r="B64" s="35" t="s">
        <v>3033</v>
      </c>
      <c r="C64" s="36">
        <v>908</v>
      </c>
      <c r="D64" s="37" t="s">
        <v>3092</v>
      </c>
      <c r="E64" s="39">
        <v>1152</v>
      </c>
      <c r="F64" s="39">
        <f>IF(import20201[[#This Row],[BARU]]="",import20201[[#This Row],[JUMLAH AWAL]],import20201[[#This Row],[BARU]])</f>
        <v>2</v>
      </c>
      <c r="G64" s="46">
        <v>1900</v>
      </c>
      <c r="H64" s="46">
        <v>2000</v>
      </c>
      <c r="I64" s="39">
        <v>2</v>
      </c>
      <c r="K6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4" s="41">
        <f ca="1">IF(OR(M63="",M63=MAX(import20201[NO])),"",LOOKUP(ROW(M64)-ROWS($M$1:$M$2),import20201[NO]))</f>
        <v>62</v>
      </c>
      <c r="N64" s="41" t="str">
        <f ca="1">IF(Table10[[#This Row],[NO]]="","",LOOKUP(Table10[[#This Row],[NO]],import20201[NO],import20201[-]))</f>
        <v>UTN</v>
      </c>
      <c r="O64" s="37">
        <f ca="1">IF(Table10[[#This Row],[NO]]="","",LOOKUP(Table10[[#This Row],[NO]],import20201[NO],import20201[KODE]))</f>
        <v>908</v>
      </c>
      <c r="P64" s="41" t="str">
        <f ca="1">IF(Table10[[#This Row],[NO]]="","",LOOKUP(Table10[[#This Row],[NO]],import20201[NO],import20201[NAMA BARANG]))</f>
        <v>Pencil</v>
      </c>
      <c r="Q64" s="41">
        <f ca="1">IF(Table10[[#This Row],[NO]]="","",LOOKUP(Table10[[#This Row],[NO]],import20201[NO],import20201[ISI/ Jmlh/ Ctn]))</f>
        <v>1152</v>
      </c>
      <c r="R64" s="41">
        <f ca="1">IF(Table10[[#This Row],[NO]]="","",LOOKUP(Table10[[#This Row],[NO]],import20201[NO],import20201[JUMLAH]))</f>
        <v>2</v>
      </c>
      <c r="S64" s="39">
        <f ca="1">IF(Table10[[#This Row],[NO]]="","",LOOKUP(Table10[[#This Row],[NO]],import20201[NO],import20201[GROSIR]))</f>
        <v>1900</v>
      </c>
      <c r="T64" s="39">
        <f ca="1">IF(Table10[[#This Row],[NO]]="","",LOOKUP(Table10[[#This Row],[NO]],import20201[NO],import20201[ECERAN]))</f>
        <v>2000</v>
      </c>
    </row>
    <row r="65" spans="1:20" ht="20.100000000000001" customHeight="1">
      <c r="A65" s="41">
        <f ca="1">IF(import20201[[#This Row],[JUMLAH]]&gt;0,COUNT(A$2:A65),"")</f>
        <v>63</v>
      </c>
      <c r="B65" s="35" t="s">
        <v>3033</v>
      </c>
      <c r="C65" s="36">
        <v>909</v>
      </c>
      <c r="D65" s="37" t="s">
        <v>3092</v>
      </c>
      <c r="E65" s="39">
        <v>1152</v>
      </c>
      <c r="F65" s="39">
        <f>IF(import20201[[#This Row],[BARU]]="",import20201[[#This Row],[JUMLAH AWAL]],import20201[[#This Row],[BARU]])</f>
        <v>3</v>
      </c>
      <c r="G65" s="46">
        <v>1900</v>
      </c>
      <c r="H65" s="46">
        <v>2000</v>
      </c>
      <c r="I65" s="39">
        <v>3</v>
      </c>
      <c r="K6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5" s="41">
        <f ca="1">IF(OR(M64="",M64=MAX(import20201[NO])),"",LOOKUP(ROW(M65)-ROWS($M$1:$M$2),import20201[NO]))</f>
        <v>63</v>
      </c>
      <c r="N65" s="41" t="str">
        <f ca="1">IF(Table10[[#This Row],[NO]]="","",LOOKUP(Table10[[#This Row],[NO]],import20201[NO],import20201[-]))</f>
        <v>UTN</v>
      </c>
      <c r="O65" s="37">
        <f ca="1">IF(Table10[[#This Row],[NO]]="","",LOOKUP(Table10[[#This Row],[NO]],import20201[NO],import20201[KODE]))</f>
        <v>909</v>
      </c>
      <c r="P65" s="41" t="str">
        <f ca="1">IF(Table10[[#This Row],[NO]]="","",LOOKUP(Table10[[#This Row],[NO]],import20201[NO],import20201[NAMA BARANG]))</f>
        <v>Pencil</v>
      </c>
      <c r="Q65" s="41">
        <f ca="1">IF(Table10[[#This Row],[NO]]="","",LOOKUP(Table10[[#This Row],[NO]],import20201[NO],import20201[ISI/ Jmlh/ Ctn]))</f>
        <v>1152</v>
      </c>
      <c r="R65" s="41">
        <f ca="1">IF(Table10[[#This Row],[NO]]="","",LOOKUP(Table10[[#This Row],[NO]],import20201[NO],import20201[JUMLAH]))</f>
        <v>3</v>
      </c>
      <c r="S65" s="39">
        <f ca="1">IF(Table10[[#This Row],[NO]]="","",LOOKUP(Table10[[#This Row],[NO]],import20201[NO],import20201[GROSIR]))</f>
        <v>1900</v>
      </c>
      <c r="T65" s="39">
        <f ca="1">IF(Table10[[#This Row],[NO]]="","",LOOKUP(Table10[[#This Row],[NO]],import20201[NO],import20201[ECERAN]))</f>
        <v>2000</v>
      </c>
    </row>
    <row r="66" spans="1:20" ht="20.100000000000001" customHeight="1">
      <c r="A66" s="41">
        <f ca="1">IF(import20201[[#This Row],[JUMLAH]]&gt;0,COUNT(A$2:A66),"")</f>
        <v>64</v>
      </c>
      <c r="B66" s="35" t="s">
        <v>3033</v>
      </c>
      <c r="C66" s="36" t="s">
        <v>3093</v>
      </c>
      <c r="D66" s="37" t="s">
        <v>3094</v>
      </c>
      <c r="E66" s="39">
        <v>60</v>
      </c>
      <c r="F66" s="39">
        <f>IF(import20201[[#This Row],[BARU]]="",import20201[[#This Row],[JUMLAH AWAL]],import20201[[#This Row],[BARU]])</f>
        <v>49</v>
      </c>
      <c r="G66" s="46">
        <v>600000</v>
      </c>
      <c r="H66" s="46">
        <v>650000</v>
      </c>
      <c r="I66" s="39">
        <v>49</v>
      </c>
      <c r="K6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6" s="41">
        <f ca="1">IF(OR(M65="",M65=MAX(import20201[NO])),"",LOOKUP(ROW(M66)-ROWS($M$1:$M$2),import20201[NO]))</f>
        <v>64</v>
      </c>
      <c r="N66" s="41" t="str">
        <f ca="1">IF(Table10[[#This Row],[NO]]="","",LOOKUP(Table10[[#This Row],[NO]],import20201[NO],import20201[-]))</f>
        <v>UTN</v>
      </c>
      <c r="O66" s="37" t="str">
        <f ca="1">IF(Table10[[#This Row],[NO]]="","",LOOKUP(Table10[[#This Row],[NO]],import20201[NO],import20201[KODE]))</f>
        <v>KW-1919</v>
      </c>
      <c r="P66" s="41" t="str">
        <f ca="1">IF(Table10[[#This Row],[NO]]="","",LOOKUP(Table10[[#This Row],[NO]],import20201[NO],import20201[NAMA BARANG]))</f>
        <v>Pencil Box</v>
      </c>
      <c r="Q66" s="41">
        <f ca="1">IF(Table10[[#This Row],[NO]]="","",LOOKUP(Table10[[#This Row],[NO]],import20201[NO],import20201[ISI/ Jmlh/ Ctn]))</f>
        <v>60</v>
      </c>
      <c r="R66" s="41">
        <f ca="1">IF(Table10[[#This Row],[NO]]="","",LOOKUP(Table10[[#This Row],[NO]],import20201[NO],import20201[JUMLAH]))</f>
        <v>49</v>
      </c>
      <c r="S66" s="39">
        <f ca="1">IF(Table10[[#This Row],[NO]]="","",LOOKUP(Table10[[#This Row],[NO]],import20201[NO],import20201[GROSIR]))</f>
        <v>600000</v>
      </c>
      <c r="T66" s="39">
        <f ca="1">IF(Table10[[#This Row],[NO]]="","",LOOKUP(Table10[[#This Row],[NO]],import20201[NO],import20201[ECERAN]))</f>
        <v>650000</v>
      </c>
    </row>
    <row r="67" spans="1:20" ht="20.100000000000001" customHeight="1">
      <c r="A67" s="41">
        <f ca="1">IF(import20201[[#This Row],[JUMLAH]]&gt;0,COUNT(A$2:A67),"")</f>
        <v>65</v>
      </c>
      <c r="B67" s="35" t="s">
        <v>3033</v>
      </c>
      <c r="C67" s="36" t="s">
        <v>3095</v>
      </c>
      <c r="D67" s="37" t="s">
        <v>3094</v>
      </c>
      <c r="E67" s="39">
        <v>60</v>
      </c>
      <c r="F67" s="39">
        <f>IF(import20201[[#This Row],[BARU]]="",import20201[[#This Row],[JUMLAH AWAL]],import20201[[#This Row],[BARU]])</f>
        <v>50</v>
      </c>
      <c r="G67" s="46">
        <v>650000</v>
      </c>
      <c r="H67" s="46">
        <v>700000</v>
      </c>
      <c r="I67" s="39">
        <v>50</v>
      </c>
      <c r="K6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7" s="41">
        <f ca="1">IF(OR(M66="",M66=MAX(import20201[NO])),"",LOOKUP(ROW(M67)-ROWS($M$1:$M$2),import20201[NO]))</f>
        <v>65</v>
      </c>
      <c r="N67" s="41" t="str">
        <f ca="1">IF(Table10[[#This Row],[NO]]="","",LOOKUP(Table10[[#This Row],[NO]],import20201[NO],import20201[-]))</f>
        <v>UTN</v>
      </c>
      <c r="O67" s="37" t="str">
        <f ca="1">IF(Table10[[#This Row],[NO]]="","",LOOKUP(Table10[[#This Row],[NO]],import20201[NO],import20201[KODE]))</f>
        <v>KW-1616</v>
      </c>
      <c r="P67" s="41" t="str">
        <f ca="1">IF(Table10[[#This Row],[NO]]="","",LOOKUP(Table10[[#This Row],[NO]],import20201[NO],import20201[NAMA BARANG]))</f>
        <v>Pencil Box</v>
      </c>
      <c r="Q67" s="41">
        <f ca="1">IF(Table10[[#This Row],[NO]]="","",LOOKUP(Table10[[#This Row],[NO]],import20201[NO],import20201[ISI/ Jmlh/ Ctn]))</f>
        <v>60</v>
      </c>
      <c r="R67" s="41">
        <f ca="1">IF(Table10[[#This Row],[NO]]="","",LOOKUP(Table10[[#This Row],[NO]],import20201[NO],import20201[JUMLAH]))</f>
        <v>50</v>
      </c>
      <c r="S67" s="39">
        <f ca="1">IF(Table10[[#This Row],[NO]]="","",LOOKUP(Table10[[#This Row],[NO]],import20201[NO],import20201[GROSIR]))</f>
        <v>650000</v>
      </c>
      <c r="T67" s="39">
        <f ca="1">IF(Table10[[#This Row],[NO]]="","",LOOKUP(Table10[[#This Row],[NO]],import20201[NO],import20201[ECERAN]))</f>
        <v>700000</v>
      </c>
    </row>
    <row r="68" spans="1:20" ht="20.100000000000001" customHeight="1">
      <c r="A68" s="41">
        <f ca="1">IF(import20201[[#This Row],[JUMLAH]]&gt;0,COUNT(A$2:A68),"")</f>
        <v>66</v>
      </c>
      <c r="B68" s="35" t="s">
        <v>3033</v>
      </c>
      <c r="C68" s="36" t="s">
        <v>3096</v>
      </c>
      <c r="D68" s="37" t="s">
        <v>3094</v>
      </c>
      <c r="E68" s="39">
        <v>120</v>
      </c>
      <c r="F68" s="39">
        <f>IF(import20201[[#This Row],[BARU]]="",import20201[[#This Row],[JUMLAH AWAL]],import20201[[#This Row],[BARU]])</f>
        <v>34</v>
      </c>
      <c r="G68" s="46" t="s">
        <v>3549</v>
      </c>
      <c r="H68" s="46">
        <v>300000</v>
      </c>
      <c r="I68" s="39">
        <v>34</v>
      </c>
      <c r="K6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8" s="41">
        <f ca="1">IF(OR(M67="",M67=MAX(import20201[NO])),"",LOOKUP(ROW(M68)-ROWS($M$1:$M$2),import20201[NO]))</f>
        <v>66</v>
      </c>
      <c r="N68" s="41" t="str">
        <f ca="1">IF(Table10[[#This Row],[NO]]="","",LOOKUP(Table10[[#This Row],[NO]],import20201[NO],import20201[-]))</f>
        <v>UTN</v>
      </c>
      <c r="O68" s="37" t="str">
        <f ca="1">IF(Table10[[#This Row],[NO]]="","",LOOKUP(Table10[[#This Row],[NO]],import20201[NO],import20201[KODE]))</f>
        <v>A-6500</v>
      </c>
      <c r="P68" s="41" t="str">
        <f ca="1">IF(Table10[[#This Row],[NO]]="","",LOOKUP(Table10[[#This Row],[NO]],import20201[NO],import20201[NAMA BARANG]))</f>
        <v>Pencil Box</v>
      </c>
      <c r="Q68" s="41">
        <f ca="1">IF(Table10[[#This Row],[NO]]="","",LOOKUP(Table10[[#This Row],[NO]],import20201[NO],import20201[ISI/ Jmlh/ Ctn]))</f>
        <v>120</v>
      </c>
      <c r="R68" s="41">
        <f ca="1">IF(Table10[[#This Row],[NO]]="","",LOOKUP(Table10[[#This Row],[NO]],import20201[NO],import20201[JUMLAH]))</f>
        <v>34</v>
      </c>
      <c r="S68" s="39" t="str">
        <f ca="1">IF(Table10[[#This Row],[NO]]="","",LOOKUP(Table10[[#This Row],[NO]],import20201[NO],import20201[GROSIR]))</f>
        <v>300000 (10%)</v>
      </c>
      <c r="T68" s="39">
        <f ca="1">IF(Table10[[#This Row],[NO]]="","",LOOKUP(Table10[[#This Row],[NO]],import20201[NO],import20201[ECERAN]))</f>
        <v>300000</v>
      </c>
    </row>
    <row r="69" spans="1:20" ht="20.100000000000001" customHeight="1">
      <c r="A69" s="41">
        <f ca="1">IF(import20201[[#This Row],[JUMLAH]]&gt;0,COUNT(A$2:A69),"")</f>
        <v>67</v>
      </c>
      <c r="B69" s="35" t="s">
        <v>3033</v>
      </c>
      <c r="C69" s="36" t="s">
        <v>3097</v>
      </c>
      <c r="D69" s="37" t="s">
        <v>3094</v>
      </c>
      <c r="E69" s="39">
        <v>120</v>
      </c>
      <c r="F69" s="39">
        <f>IF(import20201[[#This Row],[BARU]]="",import20201[[#This Row],[JUMLAH AWAL]],import20201[[#This Row],[BARU]])</f>
        <v>43</v>
      </c>
      <c r="G69" s="46" t="s">
        <v>3585</v>
      </c>
      <c r="H69" s="46">
        <v>325000</v>
      </c>
      <c r="I69" s="39">
        <v>43</v>
      </c>
      <c r="K6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9" s="41">
        <f ca="1">IF(OR(M68="",M68=MAX(import20201[NO])),"",LOOKUP(ROW(M69)-ROWS($M$1:$M$2),import20201[NO]))</f>
        <v>67</v>
      </c>
      <c r="N69" s="41" t="str">
        <f ca="1">IF(Table10[[#This Row],[NO]]="","",LOOKUP(Table10[[#This Row],[NO]],import20201[NO],import20201[-]))</f>
        <v>UTN</v>
      </c>
      <c r="O69" s="37" t="str">
        <f ca="1">IF(Table10[[#This Row],[NO]]="","",LOOKUP(Table10[[#This Row],[NO]],import20201[NO],import20201[KODE]))</f>
        <v>A-6682</v>
      </c>
      <c r="P69" s="41" t="str">
        <f ca="1">IF(Table10[[#This Row],[NO]]="","",LOOKUP(Table10[[#This Row],[NO]],import20201[NO],import20201[NAMA BARANG]))</f>
        <v>Pencil Box</v>
      </c>
      <c r="Q69" s="41">
        <f ca="1">IF(Table10[[#This Row],[NO]]="","",LOOKUP(Table10[[#This Row],[NO]],import20201[NO],import20201[ISI/ Jmlh/ Ctn]))</f>
        <v>120</v>
      </c>
      <c r="R69" s="41">
        <f ca="1">IF(Table10[[#This Row],[NO]]="","",LOOKUP(Table10[[#This Row],[NO]],import20201[NO],import20201[JUMLAH]))</f>
        <v>43</v>
      </c>
      <c r="S69" s="39" t="str">
        <f ca="1">IF(Table10[[#This Row],[NO]]="","",LOOKUP(Table10[[#This Row],[NO]],import20201[NO],import20201[GROSIR]))</f>
        <v>325000 (15%)</v>
      </c>
      <c r="T69" s="39">
        <f ca="1">IF(Table10[[#This Row],[NO]]="","",LOOKUP(Table10[[#This Row],[NO]],import20201[NO],import20201[ECERAN]))</f>
        <v>325000</v>
      </c>
    </row>
    <row r="70" spans="1:20" ht="20.100000000000001" customHeight="1">
      <c r="A70" s="41">
        <f ca="1">IF(import20201[[#This Row],[JUMLAH]]&gt;0,COUNT(A$2:A70),"")</f>
        <v>68</v>
      </c>
      <c r="B70" s="35" t="s">
        <v>3033</v>
      </c>
      <c r="C70" s="36" t="s">
        <v>3098</v>
      </c>
      <c r="D70" s="37" t="s">
        <v>3099</v>
      </c>
      <c r="E70" s="39">
        <v>840</v>
      </c>
      <c r="F70" s="39">
        <f>IF(import20201[[#This Row],[BARU]]="",import20201[[#This Row],[JUMLAH AWAL]],import20201[[#This Row],[BARU]])</f>
        <v>16</v>
      </c>
      <c r="G70" s="46">
        <v>60000</v>
      </c>
      <c r="H70" s="46">
        <v>65000</v>
      </c>
      <c r="I70" s="39">
        <v>16</v>
      </c>
      <c r="K7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0" s="41">
        <f ca="1">IF(OR(M69="",M69=MAX(import20201[NO])),"",LOOKUP(ROW(M70)-ROWS($M$1:$M$2),import20201[NO]))</f>
        <v>68</v>
      </c>
      <c r="N70" s="41" t="str">
        <f ca="1">IF(Table10[[#This Row],[NO]]="","",LOOKUP(Table10[[#This Row],[NO]],import20201[NO],import20201[-]))</f>
        <v>UTN</v>
      </c>
      <c r="O70" s="37" t="str">
        <f ca="1">IF(Table10[[#This Row],[NO]]="","",LOOKUP(Table10[[#This Row],[NO]],import20201[NO],import20201[KODE]))</f>
        <v>24x20</v>
      </c>
      <c r="P70" s="41" t="str">
        <f ca="1">IF(Table10[[#This Row],[NO]]="","",LOOKUP(Table10[[#This Row],[NO]],import20201[NO],import20201[NAMA BARANG]))</f>
        <v>Pocket</v>
      </c>
      <c r="Q70" s="41">
        <f ca="1">IF(Table10[[#This Row],[NO]]="","",LOOKUP(Table10[[#This Row],[NO]],import20201[NO],import20201[ISI/ Jmlh/ Ctn]))</f>
        <v>840</v>
      </c>
      <c r="R70" s="41">
        <f ca="1">IF(Table10[[#This Row],[NO]]="","",LOOKUP(Table10[[#This Row],[NO]],import20201[NO],import20201[JUMLAH]))</f>
        <v>16</v>
      </c>
      <c r="S70" s="39">
        <f ca="1">IF(Table10[[#This Row],[NO]]="","",LOOKUP(Table10[[#This Row],[NO]],import20201[NO],import20201[GROSIR]))</f>
        <v>60000</v>
      </c>
      <c r="T70" s="39">
        <f ca="1">IF(Table10[[#This Row],[NO]]="","",LOOKUP(Table10[[#This Row],[NO]],import20201[NO],import20201[ECERAN]))</f>
        <v>65000</v>
      </c>
    </row>
    <row r="71" spans="1:20" ht="20.100000000000001" customHeight="1">
      <c r="A71" s="41">
        <f ca="1">IF(import20201[[#This Row],[JUMLAH]]&gt;0,COUNT(A$2:A71),"")</f>
        <v>69</v>
      </c>
      <c r="B71" s="35" t="s">
        <v>3033</v>
      </c>
      <c r="C71" s="36" t="s">
        <v>3100</v>
      </c>
      <c r="D71" s="37" t="s">
        <v>3099</v>
      </c>
      <c r="E71" s="39">
        <v>840</v>
      </c>
      <c r="F71" s="39">
        <f>IF(import20201[[#This Row],[BARU]]="",import20201[[#This Row],[JUMLAH AWAL]],import20201[[#This Row],[BARU]])</f>
        <v>22</v>
      </c>
      <c r="G71" s="46">
        <v>75000</v>
      </c>
      <c r="H71" s="46">
        <v>80000</v>
      </c>
      <c r="I71" s="39">
        <v>22</v>
      </c>
      <c r="K7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1" s="41">
        <f ca="1">IF(OR(M70="",M70=MAX(import20201[NO])),"",LOOKUP(ROW(M71)-ROWS($M$1:$M$2),import20201[NO]))</f>
        <v>69</v>
      </c>
      <c r="N71" s="41" t="str">
        <f ca="1">IF(Table10[[#This Row],[NO]]="","",LOOKUP(Table10[[#This Row],[NO]],import20201[NO],import20201[-]))</f>
        <v>UTN</v>
      </c>
      <c r="O71" s="37" t="str">
        <f ca="1">IF(Table10[[#This Row],[NO]]="","",LOOKUP(Table10[[#This Row],[NO]],import20201[NO],import20201[KODE]))</f>
        <v>30x20</v>
      </c>
      <c r="P71" s="41" t="str">
        <f ca="1">IF(Table10[[#This Row],[NO]]="","",LOOKUP(Table10[[#This Row],[NO]],import20201[NO],import20201[NAMA BARANG]))</f>
        <v>Pocket</v>
      </c>
      <c r="Q71" s="41">
        <f ca="1">IF(Table10[[#This Row],[NO]]="","",LOOKUP(Table10[[#This Row],[NO]],import20201[NO],import20201[ISI/ Jmlh/ Ctn]))</f>
        <v>840</v>
      </c>
      <c r="R71" s="41">
        <f ca="1">IF(Table10[[#This Row],[NO]]="","",LOOKUP(Table10[[#This Row],[NO]],import20201[NO],import20201[JUMLAH]))</f>
        <v>22</v>
      </c>
      <c r="S71" s="39">
        <f ca="1">IF(Table10[[#This Row],[NO]]="","",LOOKUP(Table10[[#This Row],[NO]],import20201[NO],import20201[GROSIR]))</f>
        <v>75000</v>
      </c>
      <c r="T71" s="39">
        <f ca="1">IF(Table10[[#This Row],[NO]]="","",LOOKUP(Table10[[#This Row],[NO]],import20201[NO],import20201[ECERAN]))</f>
        <v>80000</v>
      </c>
    </row>
    <row r="72" spans="1:20" ht="20.100000000000001" customHeight="1">
      <c r="A72" s="41">
        <f ca="1">IF(import20201[[#This Row],[JUMLAH]]&gt;0,COUNT(A$2:A72),"")</f>
        <v>70</v>
      </c>
      <c r="B72" s="35" t="s">
        <v>3033</v>
      </c>
      <c r="C72" s="36" t="s">
        <v>3101</v>
      </c>
      <c r="D72" s="37" t="s">
        <v>3099</v>
      </c>
      <c r="E72" s="39">
        <v>840</v>
      </c>
      <c r="F72" s="39">
        <f>IF(import20201[[#This Row],[BARU]]="",import20201[[#This Row],[JUMLAH AWAL]],import20201[[#This Row],[BARU]])</f>
        <v>22</v>
      </c>
      <c r="G72" s="46">
        <v>85000</v>
      </c>
      <c r="H72" s="46">
        <v>95000</v>
      </c>
      <c r="I72" s="39">
        <v>22</v>
      </c>
      <c r="K7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2" s="41">
        <f ca="1">IF(OR(M71="",M71=MAX(import20201[NO])),"",LOOKUP(ROW(M72)-ROWS($M$1:$M$2),import20201[NO]))</f>
        <v>70</v>
      </c>
      <c r="N72" s="41" t="str">
        <f ca="1">IF(Table10[[#This Row],[NO]]="","",LOOKUP(Table10[[#This Row],[NO]],import20201[NO],import20201[-]))</f>
        <v>UTN</v>
      </c>
      <c r="O72" s="37" t="str">
        <f ca="1">IF(Table10[[#This Row],[NO]]="","",LOOKUP(Table10[[#This Row],[NO]],import20201[NO],import20201[KODE]))</f>
        <v>30x23</v>
      </c>
      <c r="P72" s="41" t="str">
        <f ca="1">IF(Table10[[#This Row],[NO]]="","",LOOKUP(Table10[[#This Row],[NO]],import20201[NO],import20201[NAMA BARANG]))</f>
        <v>Pocket</v>
      </c>
      <c r="Q72" s="41">
        <f ca="1">IF(Table10[[#This Row],[NO]]="","",LOOKUP(Table10[[#This Row],[NO]],import20201[NO],import20201[ISI/ Jmlh/ Ctn]))</f>
        <v>840</v>
      </c>
      <c r="R72" s="41">
        <f ca="1">IF(Table10[[#This Row],[NO]]="","",LOOKUP(Table10[[#This Row],[NO]],import20201[NO],import20201[JUMLAH]))</f>
        <v>22</v>
      </c>
      <c r="S72" s="39">
        <f ca="1">IF(Table10[[#This Row],[NO]]="","",LOOKUP(Table10[[#This Row],[NO]],import20201[NO],import20201[GROSIR]))</f>
        <v>85000</v>
      </c>
      <c r="T72" s="39">
        <f ca="1">IF(Table10[[#This Row],[NO]]="","",LOOKUP(Table10[[#This Row],[NO]],import20201[NO],import20201[ECERAN]))</f>
        <v>95000</v>
      </c>
    </row>
    <row r="73" spans="1:20" ht="20.100000000000001" customHeight="1">
      <c r="A73" s="41">
        <f ca="1">IF(import20201[[#This Row],[JUMLAH]]&gt;0,COUNT(A$2:A73),"")</f>
        <v>71</v>
      </c>
      <c r="B73" s="35" t="s">
        <v>3033</v>
      </c>
      <c r="C73" s="36" t="s">
        <v>3102</v>
      </c>
      <c r="D73" s="37" t="s">
        <v>3103</v>
      </c>
      <c r="E73" s="39">
        <v>840</v>
      </c>
      <c r="F73" s="39">
        <f>IF(import20201[[#This Row],[BARU]]="",import20201[[#This Row],[JUMLAH AWAL]],import20201[[#This Row],[BARU]])</f>
        <v>22</v>
      </c>
      <c r="G73" s="46">
        <v>95000</v>
      </c>
      <c r="H73" s="46">
        <v>105000</v>
      </c>
      <c r="I73" s="39">
        <v>22</v>
      </c>
      <c r="K7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3" s="41">
        <f ca="1">IF(OR(M72="",M72=MAX(import20201[NO])),"",LOOKUP(ROW(M73)-ROWS($M$1:$M$2),import20201[NO]))</f>
        <v>71</v>
      </c>
      <c r="N73" s="41" t="str">
        <f ca="1">IF(Table10[[#This Row],[NO]]="","",LOOKUP(Table10[[#This Row],[NO]],import20201[NO],import20201[-]))</f>
        <v>UTN</v>
      </c>
      <c r="O73" s="37" t="str">
        <f ca="1">IF(Table10[[#This Row],[NO]]="","",LOOKUP(Table10[[#This Row],[NO]],import20201[NO],import20201[KODE]))</f>
        <v>33x27</v>
      </c>
      <c r="P73" s="41" t="str">
        <f ca="1">IF(Table10[[#This Row],[NO]]="","",LOOKUP(Table10[[#This Row],[NO]],import20201[NO],import20201[NAMA BARANG]))</f>
        <v>Pocket B</v>
      </c>
      <c r="Q73" s="41">
        <f ca="1">IF(Table10[[#This Row],[NO]]="","",LOOKUP(Table10[[#This Row],[NO]],import20201[NO],import20201[ISI/ Jmlh/ Ctn]))</f>
        <v>840</v>
      </c>
      <c r="R73" s="41">
        <f ca="1">IF(Table10[[#This Row],[NO]]="","",LOOKUP(Table10[[#This Row],[NO]],import20201[NO],import20201[JUMLAH]))</f>
        <v>22</v>
      </c>
      <c r="S73" s="39">
        <f ca="1">IF(Table10[[#This Row],[NO]]="","",LOOKUP(Table10[[#This Row],[NO]],import20201[NO],import20201[GROSIR]))</f>
        <v>95000</v>
      </c>
      <c r="T73" s="39">
        <f ca="1">IF(Table10[[#This Row],[NO]]="","",LOOKUP(Table10[[#This Row],[NO]],import20201[NO],import20201[ECERAN]))</f>
        <v>105000</v>
      </c>
    </row>
    <row r="74" spans="1:20" ht="20.100000000000001" customHeight="1">
      <c r="A74" s="41">
        <f ca="1">IF(import20201[[#This Row],[JUMLAH]]&gt;0,COUNT(A$2:A74),"")</f>
        <v>72</v>
      </c>
      <c r="B74" s="35" t="s">
        <v>3033</v>
      </c>
      <c r="C74" s="36" t="s">
        <v>3104</v>
      </c>
      <c r="D74" s="37" t="s">
        <v>3099</v>
      </c>
      <c r="E74" s="39">
        <v>840</v>
      </c>
      <c r="F74" s="39">
        <f>IF(import20201[[#This Row],[BARU]]="",import20201[[#This Row],[JUMLAH AWAL]],import20201[[#This Row],[BARU]])</f>
        <v>23</v>
      </c>
      <c r="G74" s="46">
        <v>95000</v>
      </c>
      <c r="H74" s="46">
        <v>105000</v>
      </c>
      <c r="I74" s="39">
        <v>23</v>
      </c>
      <c r="K7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4" s="41">
        <f ca="1">IF(OR(M73="",M73=MAX(import20201[NO])),"",LOOKUP(ROW(M74)-ROWS($M$1:$M$2),import20201[NO]))</f>
        <v>72</v>
      </c>
      <c r="N74" s="41" t="str">
        <f ca="1">IF(Table10[[#This Row],[NO]]="","",LOOKUP(Table10[[#This Row],[NO]],import20201[NO],import20201[-]))</f>
        <v>UTN</v>
      </c>
      <c r="O74" s="37" t="str">
        <f ca="1">IF(Table10[[#This Row],[NO]]="","",LOOKUP(Table10[[#This Row],[NO]],import20201[NO],import20201[KODE]))</f>
        <v>27x33</v>
      </c>
      <c r="P74" s="41" t="str">
        <f ca="1">IF(Table10[[#This Row],[NO]]="","",LOOKUP(Table10[[#This Row],[NO]],import20201[NO],import20201[NAMA BARANG]))</f>
        <v>Pocket</v>
      </c>
      <c r="Q74" s="41">
        <f ca="1">IF(Table10[[#This Row],[NO]]="","",LOOKUP(Table10[[#This Row],[NO]],import20201[NO],import20201[ISI/ Jmlh/ Ctn]))</f>
        <v>840</v>
      </c>
      <c r="R74" s="41">
        <f ca="1">IF(Table10[[#This Row],[NO]]="","",LOOKUP(Table10[[#This Row],[NO]],import20201[NO],import20201[JUMLAH]))</f>
        <v>23</v>
      </c>
      <c r="S74" s="39">
        <f ca="1">IF(Table10[[#This Row],[NO]]="","",LOOKUP(Table10[[#This Row],[NO]],import20201[NO],import20201[GROSIR]))</f>
        <v>95000</v>
      </c>
      <c r="T74" s="39">
        <f ca="1">IF(Table10[[#This Row],[NO]]="","",LOOKUP(Table10[[#This Row],[NO]],import20201[NO],import20201[ECERAN]))</f>
        <v>105000</v>
      </c>
    </row>
    <row r="75" spans="1:20" ht="20.100000000000001" customHeight="1">
      <c r="A75" s="41">
        <f ca="1">IF(import20201[[#This Row],[JUMLAH]]&gt;0,COUNT(A$2:A75),"")</f>
        <v>73</v>
      </c>
      <c r="B75" s="35" t="s">
        <v>3033</v>
      </c>
      <c r="C75" s="36" t="s">
        <v>3105</v>
      </c>
      <c r="D75" s="37" t="s">
        <v>3099</v>
      </c>
      <c r="E75" s="39">
        <v>600</v>
      </c>
      <c r="F75" s="39">
        <f>IF(import20201[[#This Row],[BARU]]="",import20201[[#This Row],[JUMLAH AWAL]],import20201[[#This Row],[BARU]])</f>
        <v>16</v>
      </c>
      <c r="G75" s="46">
        <v>105000</v>
      </c>
      <c r="H75" s="46">
        <v>115000</v>
      </c>
      <c r="I75" s="39">
        <v>16</v>
      </c>
      <c r="K7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5" s="41">
        <f ca="1">IF(OR(M74="",M74=MAX(import20201[NO])),"",LOOKUP(ROW(M75)-ROWS($M$1:$M$2),import20201[NO]))</f>
        <v>73</v>
      </c>
      <c r="N75" s="41" t="str">
        <f ca="1">IF(Table10[[#This Row],[NO]]="","",LOOKUP(Table10[[#This Row],[NO]],import20201[NO],import20201[-]))</f>
        <v>UTN</v>
      </c>
      <c r="O75" s="37" t="str">
        <f ca="1">IF(Table10[[#This Row],[NO]]="","",LOOKUP(Table10[[#This Row],[NO]],import20201[NO],import20201[KODE]))</f>
        <v>40x30</v>
      </c>
      <c r="P75" s="41" t="str">
        <f ca="1">IF(Table10[[#This Row],[NO]]="","",LOOKUP(Table10[[#This Row],[NO]],import20201[NO],import20201[NAMA BARANG]))</f>
        <v>Pocket</v>
      </c>
      <c r="Q75" s="41">
        <f ca="1">IF(Table10[[#This Row],[NO]]="","",LOOKUP(Table10[[#This Row],[NO]],import20201[NO],import20201[ISI/ Jmlh/ Ctn]))</f>
        <v>600</v>
      </c>
      <c r="R75" s="41">
        <f ca="1">IF(Table10[[#This Row],[NO]]="","",LOOKUP(Table10[[#This Row],[NO]],import20201[NO],import20201[JUMLAH]))</f>
        <v>16</v>
      </c>
      <c r="S75" s="39">
        <f ca="1">IF(Table10[[#This Row],[NO]]="","",LOOKUP(Table10[[#This Row],[NO]],import20201[NO],import20201[GROSIR]))</f>
        <v>105000</v>
      </c>
      <c r="T75" s="39">
        <f ca="1">IF(Table10[[#This Row],[NO]]="","",LOOKUP(Table10[[#This Row],[NO]],import20201[NO],import20201[ECERAN]))</f>
        <v>115000</v>
      </c>
    </row>
    <row r="76" spans="1:20" ht="20.100000000000001" customHeight="1">
      <c r="A76" s="41">
        <f ca="1">IF(import20201[[#This Row],[JUMLAH]]&gt;0,COUNT(A$2:A76),"")</f>
        <v>74</v>
      </c>
      <c r="B76" s="35" t="s">
        <v>3033</v>
      </c>
      <c r="C76" s="36" t="s">
        <v>3106</v>
      </c>
      <c r="D76" s="37" t="s">
        <v>3099</v>
      </c>
      <c r="E76" s="39">
        <v>600</v>
      </c>
      <c r="F76" s="39">
        <f>IF(import20201[[#This Row],[BARU]]="",import20201[[#This Row],[JUMLAH AWAL]],import20201[[#This Row],[BARU]])</f>
        <v>22</v>
      </c>
      <c r="G76" s="46">
        <v>110000</v>
      </c>
      <c r="H76" s="46">
        <v>125000</v>
      </c>
      <c r="I76" s="39">
        <v>22</v>
      </c>
      <c r="K7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6" s="41">
        <f ca="1">IF(OR(M75="",M75=MAX(import20201[NO])),"",LOOKUP(ROW(M76)-ROWS($M$1:$M$2),import20201[NO]))</f>
        <v>74</v>
      </c>
      <c r="N76" s="41" t="str">
        <f ca="1">IF(Table10[[#This Row],[NO]]="","",LOOKUP(Table10[[#This Row],[NO]],import20201[NO],import20201[-]))</f>
        <v>UTN</v>
      </c>
      <c r="O76" s="37" t="str">
        <f ca="1">IF(Table10[[#This Row],[NO]]="","",LOOKUP(Table10[[#This Row],[NO]],import20201[NO],import20201[KODE]))</f>
        <v>45x33</v>
      </c>
      <c r="P76" s="41" t="str">
        <f ca="1">IF(Table10[[#This Row],[NO]]="","",LOOKUP(Table10[[#This Row],[NO]],import20201[NO],import20201[NAMA BARANG]))</f>
        <v>Pocket</v>
      </c>
      <c r="Q76" s="41">
        <f ca="1">IF(Table10[[#This Row],[NO]]="","",LOOKUP(Table10[[#This Row],[NO]],import20201[NO],import20201[ISI/ Jmlh/ Ctn]))</f>
        <v>600</v>
      </c>
      <c r="R76" s="41">
        <f ca="1">IF(Table10[[#This Row],[NO]]="","",LOOKUP(Table10[[#This Row],[NO]],import20201[NO],import20201[JUMLAH]))</f>
        <v>22</v>
      </c>
      <c r="S76" s="39">
        <f ca="1">IF(Table10[[#This Row],[NO]]="","",LOOKUP(Table10[[#This Row],[NO]],import20201[NO],import20201[GROSIR]))</f>
        <v>110000</v>
      </c>
      <c r="T76" s="39">
        <f ca="1">IF(Table10[[#This Row],[NO]]="","",LOOKUP(Table10[[#This Row],[NO]],import20201[NO],import20201[ECERAN]))</f>
        <v>125000</v>
      </c>
    </row>
    <row r="77" spans="1:20" ht="20.100000000000001" customHeight="1">
      <c r="A77" s="41">
        <f ca="1">IF(import20201[[#This Row],[JUMLAH]]&gt;0,COUNT(A$2:A77),"")</f>
        <v>75</v>
      </c>
      <c r="B77" s="35" t="s">
        <v>3033</v>
      </c>
      <c r="C77" s="36" t="s">
        <v>3107</v>
      </c>
      <c r="D77" s="37" t="s">
        <v>3099</v>
      </c>
      <c r="E77" s="39">
        <v>240</v>
      </c>
      <c r="F77" s="39">
        <f>IF(import20201[[#This Row],[BARU]]="",import20201[[#This Row],[JUMLAH AWAL]],import20201[[#This Row],[BARU]])</f>
        <v>6</v>
      </c>
      <c r="G77" s="46">
        <v>90000</v>
      </c>
      <c r="H77" s="46">
        <v>100000</v>
      </c>
      <c r="I77" s="39">
        <v>6</v>
      </c>
      <c r="K7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7" s="41">
        <f ca="1">IF(OR(M76="",M76=MAX(import20201[NO])),"",LOOKUP(ROW(M77)-ROWS($M$1:$M$2),import20201[NO]))</f>
        <v>75</v>
      </c>
      <c r="N77" s="41" t="str">
        <f ca="1">IF(Table10[[#This Row],[NO]]="","",LOOKUP(Table10[[#This Row],[NO]],import20201[NO],import20201[-]))</f>
        <v>UTN</v>
      </c>
      <c r="O77" s="37" t="str">
        <f ca="1">IF(Table10[[#This Row],[NO]]="","",LOOKUP(Table10[[#This Row],[NO]],import20201[NO],import20201[KODE]))</f>
        <v>35x40</v>
      </c>
      <c r="P77" s="41" t="str">
        <f ca="1">IF(Table10[[#This Row],[NO]]="","",LOOKUP(Table10[[#This Row],[NO]],import20201[NO],import20201[NAMA BARANG]))</f>
        <v>Pocket</v>
      </c>
      <c r="Q77" s="41">
        <f ca="1">IF(Table10[[#This Row],[NO]]="","",LOOKUP(Table10[[#This Row],[NO]],import20201[NO],import20201[ISI/ Jmlh/ Ctn]))</f>
        <v>240</v>
      </c>
      <c r="R77" s="41">
        <f ca="1">IF(Table10[[#This Row],[NO]]="","",LOOKUP(Table10[[#This Row],[NO]],import20201[NO],import20201[JUMLAH]))</f>
        <v>6</v>
      </c>
      <c r="S77" s="39">
        <f ca="1">IF(Table10[[#This Row],[NO]]="","",LOOKUP(Table10[[#This Row],[NO]],import20201[NO],import20201[GROSIR]))</f>
        <v>90000</v>
      </c>
      <c r="T77" s="39">
        <f ca="1">IF(Table10[[#This Row],[NO]]="","",LOOKUP(Table10[[#This Row],[NO]],import20201[NO],import20201[ECERAN]))</f>
        <v>100000</v>
      </c>
    </row>
    <row r="78" spans="1:20" ht="20.100000000000001" customHeight="1">
      <c r="A78" s="41">
        <f ca="1">IF(import20201[[#This Row],[JUMLAH]]&gt;0,COUNT(A$2:A78),"")</f>
        <v>76</v>
      </c>
      <c r="B78" s="35" t="s">
        <v>3033</v>
      </c>
      <c r="C78" s="36" t="s">
        <v>3108</v>
      </c>
      <c r="D78" s="37" t="s">
        <v>3099</v>
      </c>
      <c r="E78" s="39">
        <v>240</v>
      </c>
      <c r="F78" s="39">
        <f>IF(import20201[[#This Row],[BARU]]="",import20201[[#This Row],[JUMLAH AWAL]],import20201[[#This Row],[BARU]])</f>
        <v>5</v>
      </c>
      <c r="G78" s="46">
        <v>100000</v>
      </c>
      <c r="H78" s="46">
        <v>110000</v>
      </c>
      <c r="I78" s="39">
        <v>5</v>
      </c>
      <c r="K7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8" s="41">
        <f ca="1">IF(OR(M77="",M77=MAX(import20201[NO])),"",LOOKUP(ROW(M78)-ROWS($M$1:$M$2),import20201[NO]))</f>
        <v>76</v>
      </c>
      <c r="N78" s="41" t="str">
        <f ca="1">IF(Table10[[#This Row],[NO]]="","",LOOKUP(Table10[[#This Row],[NO]],import20201[NO],import20201[-]))</f>
        <v>UTN</v>
      </c>
      <c r="O78" s="37" t="str">
        <f ca="1">IF(Table10[[#This Row],[NO]]="","",LOOKUP(Table10[[#This Row],[NO]],import20201[NO],import20201[KODE]))</f>
        <v>40x45</v>
      </c>
      <c r="P78" s="41" t="str">
        <f ca="1">IF(Table10[[#This Row],[NO]]="","",LOOKUP(Table10[[#This Row],[NO]],import20201[NO],import20201[NAMA BARANG]))</f>
        <v>Pocket</v>
      </c>
      <c r="Q78" s="41">
        <f ca="1">IF(Table10[[#This Row],[NO]]="","",LOOKUP(Table10[[#This Row],[NO]],import20201[NO],import20201[ISI/ Jmlh/ Ctn]))</f>
        <v>240</v>
      </c>
      <c r="R78" s="41">
        <f ca="1">IF(Table10[[#This Row],[NO]]="","",LOOKUP(Table10[[#This Row],[NO]],import20201[NO],import20201[JUMLAH]))</f>
        <v>5</v>
      </c>
      <c r="S78" s="39">
        <f ca="1">IF(Table10[[#This Row],[NO]]="","",LOOKUP(Table10[[#This Row],[NO]],import20201[NO],import20201[GROSIR]))</f>
        <v>100000</v>
      </c>
      <c r="T78" s="39">
        <f ca="1">IF(Table10[[#This Row],[NO]]="","",LOOKUP(Table10[[#This Row],[NO]],import20201[NO],import20201[ECERAN]))</f>
        <v>110000</v>
      </c>
    </row>
    <row r="79" spans="1:20" ht="20.100000000000001" customHeight="1">
      <c r="A79" s="41">
        <f ca="1">IF(import20201[[#This Row],[JUMLAH]]&gt;0,COUNT(A$2:A79),"")</f>
        <v>77</v>
      </c>
      <c r="B79" s="35" t="s">
        <v>3033</v>
      </c>
      <c r="C79" s="36" t="s">
        <v>3109</v>
      </c>
      <c r="D79" s="37" t="s">
        <v>3099</v>
      </c>
      <c r="E79" s="39">
        <v>240</v>
      </c>
      <c r="F79" s="39">
        <f>IF(import20201[[#This Row],[BARU]]="",import20201[[#This Row],[JUMLAH AWAL]],import20201[[#This Row],[BARU]])</f>
        <v>5</v>
      </c>
      <c r="G79" s="46">
        <v>110000</v>
      </c>
      <c r="H79" s="46">
        <v>125000</v>
      </c>
      <c r="I79" s="39">
        <v>5</v>
      </c>
      <c r="K7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9" s="41">
        <f ca="1">IF(OR(M78="",M78=MAX(import20201[NO])),"",LOOKUP(ROW(M79)-ROWS($M$1:$M$2),import20201[NO]))</f>
        <v>77</v>
      </c>
      <c r="N79" s="41" t="str">
        <f ca="1">IF(Table10[[#This Row],[NO]]="","",LOOKUP(Table10[[#This Row],[NO]],import20201[NO],import20201[-]))</f>
        <v>UTN</v>
      </c>
      <c r="O79" s="37" t="str">
        <f ca="1">IF(Table10[[#This Row],[NO]]="","",LOOKUP(Table10[[#This Row],[NO]],import20201[NO],import20201[KODE]))</f>
        <v>45x50</v>
      </c>
      <c r="P79" s="41" t="str">
        <f ca="1">IF(Table10[[#This Row],[NO]]="","",LOOKUP(Table10[[#This Row],[NO]],import20201[NO],import20201[NAMA BARANG]))</f>
        <v>Pocket</v>
      </c>
      <c r="Q79" s="41">
        <f ca="1">IF(Table10[[#This Row],[NO]]="","",LOOKUP(Table10[[#This Row],[NO]],import20201[NO],import20201[ISI/ Jmlh/ Ctn]))</f>
        <v>240</v>
      </c>
      <c r="R79" s="41">
        <f ca="1">IF(Table10[[#This Row],[NO]]="","",LOOKUP(Table10[[#This Row],[NO]],import20201[NO],import20201[JUMLAH]))</f>
        <v>5</v>
      </c>
      <c r="S79" s="39">
        <f ca="1">IF(Table10[[#This Row],[NO]]="","",LOOKUP(Table10[[#This Row],[NO]],import20201[NO],import20201[GROSIR]))</f>
        <v>110000</v>
      </c>
      <c r="T79" s="39">
        <f ca="1">IF(Table10[[#This Row],[NO]]="","",LOOKUP(Table10[[#This Row],[NO]],import20201[NO],import20201[ECERAN]))</f>
        <v>125000</v>
      </c>
    </row>
    <row r="80" spans="1:20" ht="20.100000000000001" customHeight="1">
      <c r="A80" s="41">
        <f ca="1">IF(import20201[[#This Row],[JUMLAH]]&gt;0,COUNT(A$2:A80),"")</f>
        <v>78</v>
      </c>
      <c r="B80" s="35" t="s">
        <v>3033</v>
      </c>
      <c r="C80" s="36" t="s">
        <v>3110</v>
      </c>
      <c r="D80" s="37" t="s">
        <v>3099</v>
      </c>
      <c r="E80" s="39">
        <v>240</v>
      </c>
      <c r="F80" s="39">
        <f>IF(import20201[[#This Row],[BARU]]="",import20201[[#This Row],[JUMLAH AWAL]],import20201[[#This Row],[BARU]])</f>
        <v>2</v>
      </c>
      <c r="G80" s="46">
        <v>135000</v>
      </c>
      <c r="H80" s="46">
        <v>150000</v>
      </c>
      <c r="I80" s="39">
        <v>2</v>
      </c>
      <c r="K8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0" s="41">
        <f ca="1">IF(OR(M79="",M79=MAX(import20201[NO])),"",LOOKUP(ROW(M80)-ROWS($M$1:$M$2),import20201[NO]))</f>
        <v>78</v>
      </c>
      <c r="N80" s="41" t="str">
        <f ca="1">IF(Table10[[#This Row],[NO]]="","",LOOKUP(Table10[[#This Row],[NO]],import20201[NO],import20201[-]))</f>
        <v>UTN</v>
      </c>
      <c r="O80" s="37" t="str">
        <f ca="1">IF(Table10[[#This Row],[NO]]="","",LOOKUP(Table10[[#This Row],[NO]],import20201[NO],import20201[KODE]))</f>
        <v>50x55</v>
      </c>
      <c r="P80" s="41" t="str">
        <f ca="1">IF(Table10[[#This Row],[NO]]="","",LOOKUP(Table10[[#This Row],[NO]],import20201[NO],import20201[NAMA BARANG]))</f>
        <v>Pocket</v>
      </c>
      <c r="Q80" s="41">
        <f ca="1">IF(Table10[[#This Row],[NO]]="","",LOOKUP(Table10[[#This Row],[NO]],import20201[NO],import20201[ISI/ Jmlh/ Ctn]))</f>
        <v>240</v>
      </c>
      <c r="R80" s="41">
        <f ca="1">IF(Table10[[#This Row],[NO]]="","",LOOKUP(Table10[[#This Row],[NO]],import20201[NO],import20201[JUMLAH]))</f>
        <v>2</v>
      </c>
      <c r="S80" s="39">
        <f ca="1">IF(Table10[[#This Row],[NO]]="","",LOOKUP(Table10[[#This Row],[NO]],import20201[NO],import20201[GROSIR]))</f>
        <v>135000</v>
      </c>
      <c r="T80" s="39">
        <f ca="1">IF(Table10[[#This Row],[NO]]="","",LOOKUP(Table10[[#This Row],[NO]],import20201[NO],import20201[ECERAN]))</f>
        <v>150000</v>
      </c>
    </row>
    <row r="81" spans="1:20" ht="20.100000000000001" customHeight="1">
      <c r="A81" s="41">
        <f ca="1">IF(import20201[[#This Row],[JUMLAH]]&gt;0,COUNT(A$2:A81),"")</f>
        <v>79</v>
      </c>
      <c r="B81" s="35" t="s">
        <v>3033</v>
      </c>
      <c r="C81" s="36" t="s">
        <v>3111</v>
      </c>
      <c r="D81" s="37" t="s">
        <v>3099</v>
      </c>
      <c r="E81" s="39">
        <v>240</v>
      </c>
      <c r="F81" s="39">
        <f>IF(import20201[[#This Row],[BARU]]="",import20201[[#This Row],[JUMLAH AWAL]],import20201[[#This Row],[BARU]])</f>
        <v>2</v>
      </c>
      <c r="G81" s="46">
        <v>160000</v>
      </c>
      <c r="H81" s="46">
        <v>175000</v>
      </c>
      <c r="I81" s="39">
        <v>2</v>
      </c>
      <c r="K8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1" s="41">
        <f ca="1">IF(OR(M80="",M80=MAX(import20201[NO])),"",LOOKUP(ROW(M81)-ROWS($M$1:$M$2),import20201[NO]))</f>
        <v>79</v>
      </c>
      <c r="N81" s="41" t="str">
        <f ca="1">IF(Table10[[#This Row],[NO]]="","",LOOKUP(Table10[[#This Row],[NO]],import20201[NO],import20201[-]))</f>
        <v>UTN</v>
      </c>
      <c r="O81" s="37" t="str">
        <f ca="1">IF(Table10[[#This Row],[NO]]="","",LOOKUP(Table10[[#This Row],[NO]],import20201[NO],import20201[KODE]))</f>
        <v>55x65</v>
      </c>
      <c r="P81" s="41" t="str">
        <f ca="1">IF(Table10[[#This Row],[NO]]="","",LOOKUP(Table10[[#This Row],[NO]],import20201[NO],import20201[NAMA BARANG]))</f>
        <v>Pocket</v>
      </c>
      <c r="Q81" s="41">
        <f ca="1">IF(Table10[[#This Row],[NO]]="","",LOOKUP(Table10[[#This Row],[NO]],import20201[NO],import20201[ISI/ Jmlh/ Ctn]))</f>
        <v>240</v>
      </c>
      <c r="R81" s="41">
        <f ca="1">IF(Table10[[#This Row],[NO]]="","",LOOKUP(Table10[[#This Row],[NO]],import20201[NO],import20201[JUMLAH]))</f>
        <v>2</v>
      </c>
      <c r="S81" s="39">
        <f ca="1">IF(Table10[[#This Row],[NO]]="","",LOOKUP(Table10[[#This Row],[NO]],import20201[NO],import20201[GROSIR]))</f>
        <v>160000</v>
      </c>
      <c r="T81" s="39">
        <f ca="1">IF(Table10[[#This Row],[NO]]="","",LOOKUP(Table10[[#This Row],[NO]],import20201[NO],import20201[ECERAN]))</f>
        <v>175000</v>
      </c>
    </row>
    <row r="82" spans="1:20" ht="20.100000000000001" customHeight="1">
      <c r="A82" s="41">
        <f ca="1">IF(import20201[[#This Row],[JUMLAH]]&gt;0,COUNT(A$2:A82),"")</f>
        <v>80</v>
      </c>
      <c r="B82" s="35" t="s">
        <v>3033</v>
      </c>
      <c r="C82" s="36" t="s">
        <v>3112</v>
      </c>
      <c r="D82" s="37" t="s">
        <v>3099</v>
      </c>
      <c r="E82" s="39">
        <v>1800</v>
      </c>
      <c r="F82" s="39">
        <f>IF(import20201[[#This Row],[BARU]]="",import20201[[#This Row],[JUMLAH AWAL]],import20201[[#This Row],[BARU]])</f>
        <v>18</v>
      </c>
      <c r="G82" s="46" t="s">
        <v>3586</v>
      </c>
      <c r="H82" s="46" t="s">
        <v>3593</v>
      </c>
      <c r="I82" s="39">
        <v>18</v>
      </c>
      <c r="K8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2" s="41">
        <f ca="1">IF(OR(M81="",M81=MAX(import20201[NO])),"",LOOKUP(ROW(M82)-ROWS($M$1:$M$2),import20201[NO]))</f>
        <v>80</v>
      </c>
      <c r="N82" s="41" t="str">
        <f ca="1">IF(Table10[[#This Row],[NO]]="","",LOOKUP(Table10[[#This Row],[NO]],import20201[NO],import20201[-]))</f>
        <v>UTN</v>
      </c>
      <c r="O82" s="37" t="str">
        <f ca="1">IF(Table10[[#This Row],[NO]]="","",LOOKUP(Table10[[#This Row],[NO]],import20201[NO],import20201[KODE]))</f>
        <v>16x25</v>
      </c>
      <c r="P82" s="41" t="str">
        <f ca="1">IF(Table10[[#This Row],[NO]]="","",LOOKUP(Table10[[#This Row],[NO]],import20201[NO],import20201[NAMA BARANG]))</f>
        <v>Pocket</v>
      </c>
      <c r="Q82" s="41">
        <f ca="1">IF(Table10[[#This Row],[NO]]="","",LOOKUP(Table10[[#This Row],[NO]],import20201[NO],import20201[ISI/ Jmlh/ Ctn]))</f>
        <v>1800</v>
      </c>
      <c r="R82" s="41">
        <f ca="1">IF(Table10[[#This Row],[NO]]="","",LOOKUP(Table10[[#This Row],[NO]],import20201[NO],import20201[JUMLAH]))</f>
        <v>18</v>
      </c>
      <c r="S82" s="39" t="str">
        <f ca="1">IF(Table10[[#This Row],[NO]]="","",LOOKUP(Table10[[#This Row],[NO]],import20201[NO],import20201[GROSIR]))</f>
        <v>5000/ PCS</v>
      </c>
      <c r="T82" s="39" t="str">
        <f ca="1">IF(Table10[[#This Row],[NO]]="","",LOOKUP(Table10[[#This Row],[NO]],import20201[NO],import20201[ECERAN]))</f>
        <v>5250/ PCS</v>
      </c>
    </row>
    <row r="83" spans="1:20" ht="20.100000000000001" customHeight="1">
      <c r="A83" s="41">
        <f ca="1">IF(import20201[[#This Row],[JUMLAH]]&gt;0,COUNT(A$2:A83),"")</f>
        <v>81</v>
      </c>
      <c r="B83" s="35" t="s">
        <v>3033</v>
      </c>
      <c r="C83" s="36" t="s">
        <v>3113</v>
      </c>
      <c r="D83" s="37" t="s">
        <v>3114</v>
      </c>
      <c r="E83" s="39">
        <v>1200</v>
      </c>
      <c r="F83" s="39">
        <f>IF(import20201[[#This Row],[BARU]]="",import20201[[#This Row],[JUMLAH AWAL]],import20201[[#This Row],[BARU]])</f>
        <v>6</v>
      </c>
      <c r="G83" s="46" t="s">
        <v>3587</v>
      </c>
      <c r="H83" s="46" t="s">
        <v>3594</v>
      </c>
      <c r="I83" s="39">
        <v>6</v>
      </c>
      <c r="K8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3" s="41">
        <f ca="1">IF(OR(M82="",M82=MAX(import20201[NO])),"",LOOKUP(ROW(M83)-ROWS($M$1:$M$2),import20201[NO]))</f>
        <v>81</v>
      </c>
      <c r="N83" s="41" t="str">
        <f ca="1">IF(Table10[[#This Row],[NO]]="","",LOOKUP(Table10[[#This Row],[NO]],import20201[NO],import20201[-]))</f>
        <v>UTN</v>
      </c>
      <c r="O83" s="37" t="str">
        <f ca="1">IF(Table10[[#This Row],[NO]]="","",LOOKUP(Table10[[#This Row],[NO]],import20201[NO],import20201[KODE]))</f>
        <v>22x32</v>
      </c>
      <c r="P83" s="41" t="str">
        <f ca="1">IF(Table10[[#This Row],[NO]]="","",LOOKUP(Table10[[#This Row],[NO]],import20201[NO],import20201[NAMA BARANG]))</f>
        <v>Pocket kantong ultah</v>
      </c>
      <c r="Q83" s="41">
        <f ca="1">IF(Table10[[#This Row],[NO]]="","",LOOKUP(Table10[[#This Row],[NO]],import20201[NO],import20201[ISI/ Jmlh/ Ctn]))</f>
        <v>1200</v>
      </c>
      <c r="R83" s="41">
        <f ca="1">IF(Table10[[#This Row],[NO]]="","",LOOKUP(Table10[[#This Row],[NO]],import20201[NO],import20201[JUMLAH]))</f>
        <v>6</v>
      </c>
      <c r="S83" s="39" t="str">
        <f ca="1">IF(Table10[[#This Row],[NO]]="","",LOOKUP(Table10[[#This Row],[NO]],import20201[NO],import20201[GROSIR]))</f>
        <v>9000/ PCS</v>
      </c>
      <c r="T83" s="39" t="str">
        <f ca="1">IF(Table10[[#This Row],[NO]]="","",LOOKUP(Table10[[#This Row],[NO]],import20201[NO],import20201[ECERAN]))</f>
        <v>9500/ PCS</v>
      </c>
    </row>
    <row r="84" spans="1:20" ht="20.100000000000001" customHeight="1">
      <c r="A84" s="41">
        <f ca="1">IF(import20201[[#This Row],[JUMLAH]]&gt;0,COUNT(A$2:A84),"")</f>
        <v>82</v>
      </c>
      <c r="B84" s="35" t="s">
        <v>3033</v>
      </c>
      <c r="C84" s="36" t="s">
        <v>3115</v>
      </c>
      <c r="D84" s="37" t="s">
        <v>3116</v>
      </c>
      <c r="E84" s="39">
        <v>720</v>
      </c>
      <c r="F84" s="39">
        <f>IF(import20201[[#This Row],[BARU]]="",import20201[[#This Row],[JUMLAH AWAL]],import20201[[#This Row],[BARU]])</f>
        <v>4</v>
      </c>
      <c r="G84" s="46" t="s">
        <v>3515</v>
      </c>
      <c r="H84" s="46">
        <v>50000</v>
      </c>
      <c r="I84" s="39">
        <v>4</v>
      </c>
      <c r="K8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4" s="41">
        <f ca="1">IF(OR(M83="",M83=MAX(import20201[NO])),"",LOOKUP(ROW(M84)-ROWS($M$1:$M$2),import20201[NO]))</f>
        <v>82</v>
      </c>
      <c r="N84" s="41" t="str">
        <f ca="1">IF(Table10[[#This Row],[NO]]="","",LOOKUP(Table10[[#This Row],[NO]],import20201[NO],import20201[-]))</f>
        <v>UTN</v>
      </c>
      <c r="O84" s="37" t="str">
        <f ca="1">IF(Table10[[#This Row],[NO]]="","",LOOKUP(Table10[[#This Row],[NO]],import20201[NO],import20201[KODE]))</f>
        <v>NO-859-M</v>
      </c>
      <c r="P84" s="41" t="str">
        <f ca="1">IF(Table10[[#This Row],[NO]]="","",LOOKUP(Table10[[#This Row],[NO]],import20201[NO],import20201[NAMA BARANG]))</f>
        <v>Pocket biasa kecil</v>
      </c>
      <c r="Q84" s="41">
        <f ca="1">IF(Table10[[#This Row],[NO]]="","",LOOKUP(Table10[[#This Row],[NO]],import20201[NO],import20201[ISI/ Jmlh/ Ctn]))</f>
        <v>720</v>
      </c>
      <c r="R84" s="41">
        <f ca="1">IF(Table10[[#This Row],[NO]]="","",LOOKUP(Table10[[#This Row],[NO]],import20201[NO],import20201[JUMLAH]))</f>
        <v>4</v>
      </c>
      <c r="S84" s="39" t="str">
        <f ca="1">IF(Table10[[#This Row],[NO]]="","",LOOKUP(Table10[[#This Row],[NO]],import20201[NO],import20201[GROSIR]))</f>
        <v>50000 (10%)</v>
      </c>
      <c r="T84" s="39">
        <f ca="1">IF(Table10[[#This Row],[NO]]="","",LOOKUP(Table10[[#This Row],[NO]],import20201[NO],import20201[ECERAN]))</f>
        <v>50000</v>
      </c>
    </row>
    <row r="85" spans="1:20" ht="20.100000000000001" customHeight="1">
      <c r="A85" s="41">
        <f ca="1">IF(import20201[[#This Row],[JUMLAH]]&gt;0,COUNT(A$2:A85),"")</f>
        <v>83</v>
      </c>
      <c r="B85" s="35" t="s">
        <v>3033</v>
      </c>
      <c r="C85" s="36" t="s">
        <v>3117</v>
      </c>
      <c r="D85" s="37" t="s">
        <v>3116</v>
      </c>
      <c r="E85" s="39">
        <v>720</v>
      </c>
      <c r="F85" s="39">
        <f>IF(import20201[[#This Row],[BARU]]="",import20201[[#This Row],[JUMLAH AWAL]],import20201[[#This Row],[BARU]])</f>
        <v>2</v>
      </c>
      <c r="G85" s="46" t="s">
        <v>3515</v>
      </c>
      <c r="H85" s="46">
        <v>50000</v>
      </c>
      <c r="I85" s="39">
        <v>2</v>
      </c>
      <c r="K8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5" s="41">
        <f ca="1">IF(OR(M84="",M84=MAX(import20201[NO])),"",LOOKUP(ROW(M85)-ROWS($M$1:$M$2),import20201[NO]))</f>
        <v>83</v>
      </c>
      <c r="N85" s="41" t="str">
        <f ca="1">IF(Table10[[#This Row],[NO]]="","",LOOKUP(Table10[[#This Row],[NO]],import20201[NO],import20201[-]))</f>
        <v>UTN</v>
      </c>
      <c r="O85" s="37" t="str">
        <f ca="1">IF(Table10[[#This Row],[NO]]="","",LOOKUP(Table10[[#This Row],[NO]],import20201[NO],import20201[KODE]))</f>
        <v>H-8095-M</v>
      </c>
      <c r="P85" s="41" t="str">
        <f ca="1">IF(Table10[[#This Row],[NO]]="","",LOOKUP(Table10[[#This Row],[NO]],import20201[NO],import20201[NAMA BARANG]))</f>
        <v>Pocket biasa kecil</v>
      </c>
      <c r="Q85" s="41">
        <f ca="1">IF(Table10[[#This Row],[NO]]="","",LOOKUP(Table10[[#This Row],[NO]],import20201[NO],import20201[ISI/ Jmlh/ Ctn]))</f>
        <v>720</v>
      </c>
      <c r="R85" s="41">
        <f ca="1">IF(Table10[[#This Row],[NO]]="","",LOOKUP(Table10[[#This Row],[NO]],import20201[NO],import20201[JUMLAH]))</f>
        <v>2</v>
      </c>
      <c r="S85" s="39" t="str">
        <f ca="1">IF(Table10[[#This Row],[NO]]="","",LOOKUP(Table10[[#This Row],[NO]],import20201[NO],import20201[GROSIR]))</f>
        <v>50000 (10%)</v>
      </c>
      <c r="T85" s="39">
        <f ca="1">IF(Table10[[#This Row],[NO]]="","",LOOKUP(Table10[[#This Row],[NO]],import20201[NO],import20201[ECERAN]))</f>
        <v>50000</v>
      </c>
    </row>
    <row r="86" spans="1:20" ht="20.100000000000001" customHeight="1">
      <c r="A86" s="41">
        <f ca="1">IF(import20201[[#This Row],[JUMLAH]]&gt;0,COUNT(A$2:A86),"")</f>
        <v>84</v>
      </c>
      <c r="B86" s="35" t="s">
        <v>3033</v>
      </c>
      <c r="C86" s="36" t="s">
        <v>3118</v>
      </c>
      <c r="D86" s="37" t="s">
        <v>3116</v>
      </c>
      <c r="E86" s="39">
        <v>720</v>
      </c>
      <c r="F86" s="39">
        <f>IF(import20201[[#This Row],[BARU]]="",import20201[[#This Row],[JUMLAH AWAL]],import20201[[#This Row],[BARU]])</f>
        <v>3</v>
      </c>
      <c r="G86" s="46" t="s">
        <v>3515</v>
      </c>
      <c r="H86" s="46">
        <v>50000</v>
      </c>
      <c r="I86" s="39">
        <v>3</v>
      </c>
      <c r="K8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6" s="41">
        <f ca="1">IF(OR(M85="",M85=MAX(import20201[NO])),"",LOOKUP(ROW(M86)-ROWS($M$1:$M$2),import20201[NO]))</f>
        <v>84</v>
      </c>
      <c r="N86" s="41" t="str">
        <f ca="1">IF(Table10[[#This Row],[NO]]="","",LOOKUP(Table10[[#This Row],[NO]],import20201[NO],import20201[-]))</f>
        <v>UTN</v>
      </c>
      <c r="O86" s="37" t="str">
        <f ca="1">IF(Table10[[#This Row],[NO]]="","",LOOKUP(Table10[[#This Row],[NO]],import20201[NO],import20201[KODE]))</f>
        <v>NO-003-M</v>
      </c>
      <c r="P86" s="41" t="str">
        <f ca="1">IF(Table10[[#This Row],[NO]]="","",LOOKUP(Table10[[#This Row],[NO]],import20201[NO],import20201[NAMA BARANG]))</f>
        <v>Pocket biasa kecil</v>
      </c>
      <c r="Q86" s="41">
        <f ca="1">IF(Table10[[#This Row],[NO]]="","",LOOKUP(Table10[[#This Row],[NO]],import20201[NO],import20201[ISI/ Jmlh/ Ctn]))</f>
        <v>720</v>
      </c>
      <c r="R86" s="41">
        <f ca="1">IF(Table10[[#This Row],[NO]]="","",LOOKUP(Table10[[#This Row],[NO]],import20201[NO],import20201[JUMLAH]))</f>
        <v>3</v>
      </c>
      <c r="S86" s="39" t="str">
        <f ca="1">IF(Table10[[#This Row],[NO]]="","",LOOKUP(Table10[[#This Row],[NO]],import20201[NO],import20201[GROSIR]))</f>
        <v>50000 (10%)</v>
      </c>
      <c r="T86" s="39">
        <f ca="1">IF(Table10[[#This Row],[NO]]="","",LOOKUP(Table10[[#This Row],[NO]],import20201[NO],import20201[ECERAN]))</f>
        <v>50000</v>
      </c>
    </row>
    <row r="87" spans="1:20" ht="20.100000000000001" customHeight="1">
      <c r="A87" s="41">
        <f ca="1">IF(import20201[[#This Row],[JUMLAH]]&gt;0,COUNT(A$2:A87),"")</f>
        <v>85</v>
      </c>
      <c r="B87" s="35" t="s">
        <v>3033</v>
      </c>
      <c r="C87" s="36" t="s">
        <v>3119</v>
      </c>
      <c r="D87" s="37" t="s">
        <v>3116</v>
      </c>
      <c r="E87" s="39">
        <v>720</v>
      </c>
      <c r="F87" s="39">
        <f>IF(import20201[[#This Row],[BARU]]="",import20201[[#This Row],[JUMLAH AWAL]],import20201[[#This Row],[BARU]])</f>
        <v>2</v>
      </c>
      <c r="G87" s="46" t="s">
        <v>3515</v>
      </c>
      <c r="H87" s="46">
        <v>50000</v>
      </c>
      <c r="I87" s="39">
        <v>2</v>
      </c>
      <c r="K8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7" s="41">
        <f ca="1">IF(OR(M86="",M86=MAX(import20201[NO])),"",LOOKUP(ROW(M87)-ROWS($M$1:$M$2),import20201[NO]))</f>
        <v>85</v>
      </c>
      <c r="N87" s="41" t="str">
        <f ca="1">IF(Table10[[#This Row],[NO]]="","",LOOKUP(Table10[[#This Row],[NO]],import20201[NO],import20201[-]))</f>
        <v>UTN</v>
      </c>
      <c r="O87" s="37" t="str">
        <f ca="1">IF(Table10[[#This Row],[NO]]="","",LOOKUP(Table10[[#This Row],[NO]],import20201[NO],import20201[KODE]))</f>
        <v>H-8233-M</v>
      </c>
      <c r="P87" s="41" t="str">
        <f ca="1">IF(Table10[[#This Row],[NO]]="","",LOOKUP(Table10[[#This Row],[NO]],import20201[NO],import20201[NAMA BARANG]))</f>
        <v>Pocket biasa kecil</v>
      </c>
      <c r="Q87" s="41">
        <f ca="1">IF(Table10[[#This Row],[NO]]="","",LOOKUP(Table10[[#This Row],[NO]],import20201[NO],import20201[ISI/ Jmlh/ Ctn]))</f>
        <v>720</v>
      </c>
      <c r="R87" s="41">
        <f ca="1">IF(Table10[[#This Row],[NO]]="","",LOOKUP(Table10[[#This Row],[NO]],import20201[NO],import20201[JUMLAH]))</f>
        <v>2</v>
      </c>
      <c r="S87" s="39" t="str">
        <f ca="1">IF(Table10[[#This Row],[NO]]="","",LOOKUP(Table10[[#This Row],[NO]],import20201[NO],import20201[GROSIR]))</f>
        <v>50000 (10%)</v>
      </c>
      <c r="T87" s="39">
        <f ca="1">IF(Table10[[#This Row],[NO]]="","",LOOKUP(Table10[[#This Row],[NO]],import20201[NO],import20201[ECERAN]))</f>
        <v>50000</v>
      </c>
    </row>
    <row r="88" spans="1:20" ht="20.100000000000001" customHeight="1">
      <c r="A88" s="41">
        <f ca="1">IF(import20201[[#This Row],[JUMLAH]]&gt;0,COUNT(A$2:A88),"")</f>
        <v>86</v>
      </c>
      <c r="B88" s="35" t="s">
        <v>3033</v>
      </c>
      <c r="C88" s="36" t="s">
        <v>3120</v>
      </c>
      <c r="D88" s="37" t="s">
        <v>3116</v>
      </c>
      <c r="E88" s="39">
        <v>720</v>
      </c>
      <c r="F88" s="39">
        <f>IF(import20201[[#This Row],[BARU]]="",import20201[[#This Row],[JUMLAH AWAL]],import20201[[#This Row],[BARU]])</f>
        <v>2</v>
      </c>
      <c r="G88" s="46" t="s">
        <v>3515</v>
      </c>
      <c r="H88" s="46">
        <v>50000</v>
      </c>
      <c r="I88" s="39">
        <v>2</v>
      </c>
      <c r="K8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8" s="41">
        <f ca="1">IF(OR(M87="",M87=MAX(import20201[NO])),"",LOOKUP(ROW(M88)-ROWS($M$1:$M$2),import20201[NO]))</f>
        <v>86</v>
      </c>
      <c r="N88" s="41" t="str">
        <f ca="1">IF(Table10[[#This Row],[NO]]="","",LOOKUP(Table10[[#This Row],[NO]],import20201[NO],import20201[-]))</f>
        <v>UTN</v>
      </c>
      <c r="O88" s="37" t="str">
        <f ca="1">IF(Table10[[#This Row],[NO]]="","",LOOKUP(Table10[[#This Row],[NO]],import20201[NO],import20201[KODE]))</f>
        <v>H-4007-M</v>
      </c>
      <c r="P88" s="41" t="str">
        <f ca="1">IF(Table10[[#This Row],[NO]]="","",LOOKUP(Table10[[#This Row],[NO]],import20201[NO],import20201[NAMA BARANG]))</f>
        <v>Pocket biasa kecil</v>
      </c>
      <c r="Q88" s="41">
        <f ca="1">IF(Table10[[#This Row],[NO]]="","",LOOKUP(Table10[[#This Row],[NO]],import20201[NO],import20201[ISI/ Jmlh/ Ctn]))</f>
        <v>720</v>
      </c>
      <c r="R88" s="41">
        <f ca="1">IF(Table10[[#This Row],[NO]]="","",LOOKUP(Table10[[#This Row],[NO]],import20201[NO],import20201[JUMLAH]))</f>
        <v>2</v>
      </c>
      <c r="S88" s="39" t="str">
        <f ca="1">IF(Table10[[#This Row],[NO]]="","",LOOKUP(Table10[[#This Row],[NO]],import20201[NO],import20201[GROSIR]))</f>
        <v>50000 (10%)</v>
      </c>
      <c r="T88" s="39">
        <f ca="1">IF(Table10[[#This Row],[NO]]="","",LOOKUP(Table10[[#This Row],[NO]],import20201[NO],import20201[ECERAN]))</f>
        <v>50000</v>
      </c>
    </row>
    <row r="89" spans="1:20" ht="20.100000000000001" customHeight="1">
      <c r="A89" s="41">
        <f ca="1">IF(import20201[[#This Row],[JUMLAH]]&gt;0,COUNT(A$2:A89),"")</f>
        <v>87</v>
      </c>
      <c r="B89" s="35" t="s">
        <v>3033</v>
      </c>
      <c r="C89" s="36" t="s">
        <v>3121</v>
      </c>
      <c r="D89" s="37" t="s">
        <v>3116</v>
      </c>
      <c r="E89" s="39">
        <v>720</v>
      </c>
      <c r="F89" s="39">
        <f>IF(import20201[[#This Row],[BARU]]="",import20201[[#This Row],[JUMLAH AWAL]],import20201[[#This Row],[BARU]])</f>
        <v>2</v>
      </c>
      <c r="G89" s="46" t="s">
        <v>3515</v>
      </c>
      <c r="H89" s="46">
        <v>50000</v>
      </c>
      <c r="I89" s="39">
        <v>2</v>
      </c>
      <c r="K8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9" s="41">
        <f ca="1">IF(OR(M88="",M88=MAX(import20201[NO])),"",LOOKUP(ROW(M89)-ROWS($M$1:$M$2),import20201[NO]))</f>
        <v>87</v>
      </c>
      <c r="N89" s="41" t="str">
        <f ca="1">IF(Table10[[#This Row],[NO]]="","",LOOKUP(Table10[[#This Row],[NO]],import20201[NO],import20201[-]))</f>
        <v>UTN</v>
      </c>
      <c r="O89" s="37" t="str">
        <f ca="1">IF(Table10[[#This Row],[NO]]="","",LOOKUP(Table10[[#This Row],[NO]],import20201[NO],import20201[KODE]))</f>
        <v>NO-893-M</v>
      </c>
      <c r="P89" s="41" t="str">
        <f ca="1">IF(Table10[[#This Row],[NO]]="","",LOOKUP(Table10[[#This Row],[NO]],import20201[NO],import20201[NAMA BARANG]))</f>
        <v>Pocket biasa kecil</v>
      </c>
      <c r="Q89" s="41">
        <f ca="1">IF(Table10[[#This Row],[NO]]="","",LOOKUP(Table10[[#This Row],[NO]],import20201[NO],import20201[ISI/ Jmlh/ Ctn]))</f>
        <v>720</v>
      </c>
      <c r="R89" s="41">
        <f ca="1">IF(Table10[[#This Row],[NO]]="","",LOOKUP(Table10[[#This Row],[NO]],import20201[NO],import20201[JUMLAH]))</f>
        <v>2</v>
      </c>
      <c r="S89" s="39" t="str">
        <f ca="1">IF(Table10[[#This Row],[NO]]="","",LOOKUP(Table10[[#This Row],[NO]],import20201[NO],import20201[GROSIR]))</f>
        <v>50000 (10%)</v>
      </c>
      <c r="T89" s="39">
        <f ca="1">IF(Table10[[#This Row],[NO]]="","",LOOKUP(Table10[[#This Row],[NO]],import20201[NO],import20201[ECERAN]))</f>
        <v>50000</v>
      </c>
    </row>
    <row r="90" spans="1:20" ht="20.100000000000001" customHeight="1">
      <c r="A90" s="41">
        <f ca="1">IF(import20201[[#This Row],[JUMLAH]]&gt;0,COUNT(A$2:A90),"")</f>
        <v>88</v>
      </c>
      <c r="B90" s="35" t="s">
        <v>3033</v>
      </c>
      <c r="C90" s="36" t="s">
        <v>3122</v>
      </c>
      <c r="D90" s="37" t="s">
        <v>3116</v>
      </c>
      <c r="E90" s="39">
        <v>720</v>
      </c>
      <c r="F90" s="39">
        <f>IF(import20201[[#This Row],[BARU]]="",import20201[[#This Row],[JUMLAH AWAL]],import20201[[#This Row],[BARU]])</f>
        <v>3</v>
      </c>
      <c r="G90" s="46" t="s">
        <v>3515</v>
      </c>
      <c r="H90" s="46">
        <v>50000</v>
      </c>
      <c r="I90" s="39">
        <v>3</v>
      </c>
      <c r="K9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0" s="41">
        <f ca="1">IF(OR(M89="",M89=MAX(import20201[NO])),"",LOOKUP(ROW(M90)-ROWS($M$1:$M$2),import20201[NO]))</f>
        <v>88</v>
      </c>
      <c r="N90" s="41" t="str">
        <f ca="1">IF(Table10[[#This Row],[NO]]="","",LOOKUP(Table10[[#This Row],[NO]],import20201[NO],import20201[-]))</f>
        <v>UTN</v>
      </c>
      <c r="O90" s="37" t="str">
        <f ca="1">IF(Table10[[#This Row],[NO]]="","",LOOKUP(Table10[[#This Row],[NO]],import20201[NO],import20201[KODE]))</f>
        <v>XM-3003-M</v>
      </c>
      <c r="P90" s="41" t="str">
        <f ca="1">IF(Table10[[#This Row],[NO]]="","",LOOKUP(Table10[[#This Row],[NO]],import20201[NO],import20201[NAMA BARANG]))</f>
        <v>Pocket biasa kecil</v>
      </c>
      <c r="Q90" s="41">
        <f ca="1">IF(Table10[[#This Row],[NO]]="","",LOOKUP(Table10[[#This Row],[NO]],import20201[NO],import20201[ISI/ Jmlh/ Ctn]))</f>
        <v>720</v>
      </c>
      <c r="R90" s="41">
        <f ca="1">IF(Table10[[#This Row],[NO]]="","",LOOKUP(Table10[[#This Row],[NO]],import20201[NO],import20201[JUMLAH]))</f>
        <v>3</v>
      </c>
      <c r="S90" s="39" t="str">
        <f ca="1">IF(Table10[[#This Row],[NO]]="","",LOOKUP(Table10[[#This Row],[NO]],import20201[NO],import20201[GROSIR]))</f>
        <v>50000 (10%)</v>
      </c>
      <c r="T90" s="39">
        <f ca="1">IF(Table10[[#This Row],[NO]]="","",LOOKUP(Table10[[#This Row],[NO]],import20201[NO],import20201[ECERAN]))</f>
        <v>50000</v>
      </c>
    </row>
    <row r="91" spans="1:20" ht="20.100000000000001" customHeight="1">
      <c r="A91" s="41">
        <f ca="1">IF(import20201[[#This Row],[JUMLAH]]&gt;0,COUNT(A$2:A91),"")</f>
        <v>89</v>
      </c>
      <c r="B91" s="35" t="s">
        <v>3033</v>
      </c>
      <c r="C91" s="36" t="s">
        <v>3123</v>
      </c>
      <c r="D91" s="37" t="s">
        <v>3116</v>
      </c>
      <c r="E91" s="39">
        <v>720</v>
      </c>
      <c r="F91" s="39">
        <f>IF(import20201[[#This Row],[BARU]]="",import20201[[#This Row],[JUMLAH AWAL]],import20201[[#This Row],[BARU]])</f>
        <v>2</v>
      </c>
      <c r="G91" s="46" t="s">
        <v>3515</v>
      </c>
      <c r="H91" s="46">
        <v>50000</v>
      </c>
      <c r="I91" s="39">
        <v>2</v>
      </c>
      <c r="K9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1" s="41">
        <f ca="1">IF(OR(M90="",M90=MAX(import20201[NO])),"",LOOKUP(ROW(M91)-ROWS($M$1:$M$2),import20201[NO]))</f>
        <v>89</v>
      </c>
      <c r="N91" s="41" t="str">
        <f ca="1">IF(Table10[[#This Row],[NO]]="","",LOOKUP(Table10[[#This Row],[NO]],import20201[NO],import20201[-]))</f>
        <v>UTN</v>
      </c>
      <c r="O91" s="37" t="str">
        <f ca="1">IF(Table10[[#This Row],[NO]]="","",LOOKUP(Table10[[#This Row],[NO]],import20201[NO],import20201[KODE]))</f>
        <v>H-4006-M</v>
      </c>
      <c r="P91" s="41" t="str">
        <f ca="1">IF(Table10[[#This Row],[NO]]="","",LOOKUP(Table10[[#This Row],[NO]],import20201[NO],import20201[NAMA BARANG]))</f>
        <v>Pocket biasa kecil</v>
      </c>
      <c r="Q91" s="41">
        <f ca="1">IF(Table10[[#This Row],[NO]]="","",LOOKUP(Table10[[#This Row],[NO]],import20201[NO],import20201[ISI/ Jmlh/ Ctn]))</f>
        <v>720</v>
      </c>
      <c r="R91" s="41">
        <f ca="1">IF(Table10[[#This Row],[NO]]="","",LOOKUP(Table10[[#This Row],[NO]],import20201[NO],import20201[JUMLAH]))</f>
        <v>2</v>
      </c>
      <c r="S91" s="39" t="str">
        <f ca="1">IF(Table10[[#This Row],[NO]]="","",LOOKUP(Table10[[#This Row],[NO]],import20201[NO],import20201[GROSIR]))</f>
        <v>50000 (10%)</v>
      </c>
      <c r="T91" s="39">
        <f ca="1">IF(Table10[[#This Row],[NO]]="","",LOOKUP(Table10[[#This Row],[NO]],import20201[NO],import20201[ECERAN]))</f>
        <v>50000</v>
      </c>
    </row>
    <row r="92" spans="1:20" ht="20.100000000000001" customHeight="1">
      <c r="A92" s="41">
        <f ca="1">IF(import20201[[#This Row],[JUMLAH]]&gt;0,COUNT(A$2:A92),"")</f>
        <v>90</v>
      </c>
      <c r="B92" s="35" t="s">
        <v>3033</v>
      </c>
      <c r="C92" s="36" t="s">
        <v>3124</v>
      </c>
      <c r="D92" s="37" t="s">
        <v>3116</v>
      </c>
      <c r="E92" s="39">
        <v>720</v>
      </c>
      <c r="F92" s="39">
        <f>IF(import20201[[#This Row],[BARU]]="",import20201[[#This Row],[JUMLAH AWAL]],import20201[[#This Row],[BARU]])</f>
        <v>3</v>
      </c>
      <c r="G92" s="46" t="s">
        <v>3515</v>
      </c>
      <c r="H92" s="46">
        <v>50000</v>
      </c>
      <c r="I92" s="39">
        <v>3</v>
      </c>
      <c r="K9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2" s="41">
        <f ca="1">IF(OR(M91="",M91=MAX(import20201[NO])),"",LOOKUP(ROW(M92)-ROWS($M$1:$M$2),import20201[NO]))</f>
        <v>90</v>
      </c>
      <c r="N92" s="41" t="str">
        <f ca="1">IF(Table10[[#This Row],[NO]]="","",LOOKUP(Table10[[#This Row],[NO]],import20201[NO],import20201[-]))</f>
        <v>UTN</v>
      </c>
      <c r="O92" s="37" t="str">
        <f ca="1">IF(Table10[[#This Row],[NO]]="","",LOOKUP(Table10[[#This Row],[NO]],import20201[NO],import20201[KODE]))</f>
        <v>NO-1036-M</v>
      </c>
      <c r="P92" s="41" t="str">
        <f ca="1">IF(Table10[[#This Row],[NO]]="","",LOOKUP(Table10[[#This Row],[NO]],import20201[NO],import20201[NAMA BARANG]))</f>
        <v>Pocket biasa kecil</v>
      </c>
      <c r="Q92" s="41">
        <f ca="1">IF(Table10[[#This Row],[NO]]="","",LOOKUP(Table10[[#This Row],[NO]],import20201[NO],import20201[ISI/ Jmlh/ Ctn]))</f>
        <v>720</v>
      </c>
      <c r="R92" s="41">
        <f ca="1">IF(Table10[[#This Row],[NO]]="","",LOOKUP(Table10[[#This Row],[NO]],import20201[NO],import20201[JUMLAH]))</f>
        <v>3</v>
      </c>
      <c r="S92" s="39" t="str">
        <f ca="1">IF(Table10[[#This Row],[NO]]="","",LOOKUP(Table10[[#This Row],[NO]],import20201[NO],import20201[GROSIR]))</f>
        <v>50000 (10%)</v>
      </c>
      <c r="T92" s="39">
        <f ca="1">IF(Table10[[#This Row],[NO]]="","",LOOKUP(Table10[[#This Row],[NO]],import20201[NO],import20201[ECERAN]))</f>
        <v>50000</v>
      </c>
    </row>
    <row r="93" spans="1:20" ht="20.100000000000001" customHeight="1">
      <c r="A93" s="41">
        <f ca="1">IF(import20201[[#This Row],[JUMLAH]]&gt;0,COUNT(A$2:A93),"")</f>
        <v>91</v>
      </c>
      <c r="B93" s="35" t="s">
        <v>3033</v>
      </c>
      <c r="C93" s="36" t="s">
        <v>3125</v>
      </c>
      <c r="D93" s="37" t="s">
        <v>3116</v>
      </c>
      <c r="E93" s="39">
        <v>720</v>
      </c>
      <c r="F93" s="39">
        <f>IF(import20201[[#This Row],[BARU]]="",import20201[[#This Row],[JUMLAH AWAL]],import20201[[#This Row],[BARU]])</f>
        <v>3</v>
      </c>
      <c r="G93" s="46" t="s">
        <v>3515</v>
      </c>
      <c r="H93" s="46">
        <v>50000</v>
      </c>
      <c r="I93" s="39">
        <v>3</v>
      </c>
      <c r="K9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3" s="41">
        <f ca="1">IF(OR(M92="",M92=MAX(import20201[NO])),"",LOOKUP(ROW(M93)-ROWS($M$1:$M$2),import20201[NO]))</f>
        <v>91</v>
      </c>
      <c r="N93" s="41" t="str">
        <f ca="1">IF(Table10[[#This Row],[NO]]="","",LOOKUP(Table10[[#This Row],[NO]],import20201[NO],import20201[-]))</f>
        <v>UTN</v>
      </c>
      <c r="O93" s="37" t="str">
        <f ca="1">IF(Table10[[#This Row],[NO]]="","",LOOKUP(Table10[[#This Row],[NO]],import20201[NO],import20201[KODE]))</f>
        <v>ZD-678-M</v>
      </c>
      <c r="P93" s="41" t="str">
        <f ca="1">IF(Table10[[#This Row],[NO]]="","",LOOKUP(Table10[[#This Row],[NO]],import20201[NO],import20201[NAMA BARANG]))</f>
        <v>Pocket biasa kecil</v>
      </c>
      <c r="Q93" s="41">
        <f ca="1">IF(Table10[[#This Row],[NO]]="","",LOOKUP(Table10[[#This Row],[NO]],import20201[NO],import20201[ISI/ Jmlh/ Ctn]))</f>
        <v>720</v>
      </c>
      <c r="R93" s="41">
        <f ca="1">IF(Table10[[#This Row],[NO]]="","",LOOKUP(Table10[[#This Row],[NO]],import20201[NO],import20201[JUMLAH]))</f>
        <v>3</v>
      </c>
      <c r="S93" s="39" t="str">
        <f ca="1">IF(Table10[[#This Row],[NO]]="","",LOOKUP(Table10[[#This Row],[NO]],import20201[NO],import20201[GROSIR]))</f>
        <v>50000 (10%)</v>
      </c>
      <c r="T93" s="39">
        <f ca="1">IF(Table10[[#This Row],[NO]]="","",LOOKUP(Table10[[#This Row],[NO]],import20201[NO],import20201[ECERAN]))</f>
        <v>50000</v>
      </c>
    </row>
    <row r="94" spans="1:20" ht="20.100000000000001" customHeight="1">
      <c r="A94" s="41">
        <f ca="1">IF(import20201[[#This Row],[JUMLAH]]&gt;0,COUNT(A$2:A94),"")</f>
        <v>92</v>
      </c>
      <c r="B94" s="35" t="s">
        <v>3033</v>
      </c>
      <c r="C94" s="36" t="s">
        <v>3126</v>
      </c>
      <c r="D94" s="37" t="s">
        <v>3127</v>
      </c>
      <c r="E94" s="39">
        <v>480</v>
      </c>
      <c r="F94" s="39">
        <f>IF(import20201[[#This Row],[BARU]]="",import20201[[#This Row],[JUMLAH AWAL]],import20201[[#This Row],[BARU]])</f>
        <v>4</v>
      </c>
      <c r="G94" s="46" t="s">
        <v>3505</v>
      </c>
      <c r="H94" s="46">
        <v>80000</v>
      </c>
      <c r="I94" s="39">
        <v>4</v>
      </c>
      <c r="K9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4" s="41">
        <f ca="1">IF(OR(M93="",M93=MAX(import20201[NO])),"",LOOKUP(ROW(M94)-ROWS($M$1:$M$2),import20201[NO]))</f>
        <v>92</v>
      </c>
      <c r="N94" s="41" t="str">
        <f ca="1">IF(Table10[[#This Row],[NO]]="","",LOOKUP(Table10[[#This Row],[NO]],import20201[NO],import20201[-]))</f>
        <v>UTN</v>
      </c>
      <c r="O94" s="37" t="str">
        <f ca="1">IF(Table10[[#This Row],[NO]]="","",LOOKUP(Table10[[#This Row],[NO]],import20201[NO],import20201[KODE]))</f>
        <v>NO-859-L</v>
      </c>
      <c r="P94" s="41" t="str">
        <f ca="1">IF(Table10[[#This Row],[NO]]="","",LOOKUP(Table10[[#This Row],[NO]],import20201[NO],import20201[NAMA BARANG]))</f>
        <v>Pocket biasa Tg</v>
      </c>
      <c r="Q94" s="41">
        <f ca="1">IF(Table10[[#This Row],[NO]]="","",LOOKUP(Table10[[#This Row],[NO]],import20201[NO],import20201[ISI/ Jmlh/ Ctn]))</f>
        <v>480</v>
      </c>
      <c r="R94" s="41">
        <f ca="1">IF(Table10[[#This Row],[NO]]="","",LOOKUP(Table10[[#This Row],[NO]],import20201[NO],import20201[JUMLAH]))</f>
        <v>4</v>
      </c>
      <c r="S94" s="39" t="str">
        <f ca="1">IF(Table10[[#This Row],[NO]]="","",LOOKUP(Table10[[#This Row],[NO]],import20201[NO],import20201[GROSIR]))</f>
        <v>80000 (10%)</v>
      </c>
      <c r="T94" s="39">
        <f ca="1">IF(Table10[[#This Row],[NO]]="","",LOOKUP(Table10[[#This Row],[NO]],import20201[NO],import20201[ECERAN]))</f>
        <v>80000</v>
      </c>
    </row>
    <row r="95" spans="1:20" ht="20.100000000000001" customHeight="1">
      <c r="A95" s="41">
        <f ca="1">IF(import20201[[#This Row],[JUMLAH]]&gt;0,COUNT(A$2:A95),"")</f>
        <v>93</v>
      </c>
      <c r="B95" s="35" t="s">
        <v>3033</v>
      </c>
      <c r="C95" s="36" t="s">
        <v>3128</v>
      </c>
      <c r="D95" s="37" t="s">
        <v>3127</v>
      </c>
      <c r="E95" s="39">
        <v>480</v>
      </c>
      <c r="F95" s="39">
        <f>IF(import20201[[#This Row],[BARU]]="",import20201[[#This Row],[JUMLAH AWAL]],import20201[[#This Row],[BARU]])</f>
        <v>2</v>
      </c>
      <c r="G95" s="46" t="s">
        <v>3505</v>
      </c>
      <c r="H95" s="46">
        <v>80000</v>
      </c>
      <c r="I95" s="39">
        <v>2</v>
      </c>
      <c r="K9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5" s="41">
        <f ca="1">IF(OR(M94="",M94=MAX(import20201[NO])),"",LOOKUP(ROW(M95)-ROWS($M$1:$M$2),import20201[NO]))</f>
        <v>93</v>
      </c>
      <c r="N95" s="41" t="str">
        <f ca="1">IF(Table10[[#This Row],[NO]]="","",LOOKUP(Table10[[#This Row],[NO]],import20201[NO],import20201[-]))</f>
        <v>UTN</v>
      </c>
      <c r="O95" s="37" t="str">
        <f ca="1">IF(Table10[[#This Row],[NO]]="","",LOOKUP(Table10[[#This Row],[NO]],import20201[NO],import20201[KODE]))</f>
        <v>H-4007-L</v>
      </c>
      <c r="P95" s="41" t="str">
        <f ca="1">IF(Table10[[#This Row],[NO]]="","",LOOKUP(Table10[[#This Row],[NO]],import20201[NO],import20201[NAMA BARANG]))</f>
        <v>Pocket biasa Tg</v>
      </c>
      <c r="Q95" s="41">
        <f ca="1">IF(Table10[[#This Row],[NO]]="","",LOOKUP(Table10[[#This Row],[NO]],import20201[NO],import20201[ISI/ Jmlh/ Ctn]))</f>
        <v>480</v>
      </c>
      <c r="R95" s="41">
        <f ca="1">IF(Table10[[#This Row],[NO]]="","",LOOKUP(Table10[[#This Row],[NO]],import20201[NO],import20201[JUMLAH]))</f>
        <v>2</v>
      </c>
      <c r="S95" s="39" t="str">
        <f ca="1">IF(Table10[[#This Row],[NO]]="","",LOOKUP(Table10[[#This Row],[NO]],import20201[NO],import20201[GROSIR]))</f>
        <v>80000 (10%)</v>
      </c>
      <c r="T95" s="39">
        <f ca="1">IF(Table10[[#This Row],[NO]]="","",LOOKUP(Table10[[#This Row],[NO]],import20201[NO],import20201[ECERAN]))</f>
        <v>80000</v>
      </c>
    </row>
    <row r="96" spans="1:20" ht="20.100000000000001" customHeight="1">
      <c r="A96" s="41">
        <f ca="1">IF(import20201[[#This Row],[JUMLAH]]&gt;0,COUNT(A$2:A96),"")</f>
        <v>94</v>
      </c>
      <c r="B96" s="35" t="s">
        <v>3033</v>
      </c>
      <c r="C96" s="36" t="s">
        <v>3129</v>
      </c>
      <c r="D96" s="37" t="s">
        <v>3127</v>
      </c>
      <c r="E96" s="39">
        <v>480</v>
      </c>
      <c r="F96" s="39">
        <f>IF(import20201[[#This Row],[BARU]]="",import20201[[#This Row],[JUMLAH AWAL]],import20201[[#This Row],[BARU]])</f>
        <v>1</v>
      </c>
      <c r="G96" s="46" t="s">
        <v>3505</v>
      </c>
      <c r="H96" s="46">
        <v>80000</v>
      </c>
      <c r="I96" s="39">
        <v>1</v>
      </c>
      <c r="K9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6" s="41">
        <f ca="1">IF(OR(M95="",M95=MAX(import20201[NO])),"",LOOKUP(ROW(M96)-ROWS($M$1:$M$2),import20201[NO]))</f>
        <v>94</v>
      </c>
      <c r="N96" s="41" t="str">
        <f ca="1">IF(Table10[[#This Row],[NO]]="","",LOOKUP(Table10[[#This Row],[NO]],import20201[NO],import20201[-]))</f>
        <v>UTN</v>
      </c>
      <c r="O96" s="37" t="str">
        <f ca="1">IF(Table10[[#This Row],[NO]]="","",LOOKUP(Table10[[#This Row],[NO]],import20201[NO],import20201[KODE]))</f>
        <v>NO-893-L</v>
      </c>
      <c r="P96" s="41" t="str">
        <f ca="1">IF(Table10[[#This Row],[NO]]="","",LOOKUP(Table10[[#This Row],[NO]],import20201[NO],import20201[NAMA BARANG]))</f>
        <v>Pocket biasa Tg</v>
      </c>
      <c r="Q96" s="41">
        <f ca="1">IF(Table10[[#This Row],[NO]]="","",LOOKUP(Table10[[#This Row],[NO]],import20201[NO],import20201[ISI/ Jmlh/ Ctn]))</f>
        <v>480</v>
      </c>
      <c r="R96" s="41">
        <f ca="1">IF(Table10[[#This Row],[NO]]="","",LOOKUP(Table10[[#This Row],[NO]],import20201[NO],import20201[JUMLAH]))</f>
        <v>1</v>
      </c>
      <c r="S96" s="39" t="str">
        <f ca="1">IF(Table10[[#This Row],[NO]]="","",LOOKUP(Table10[[#This Row],[NO]],import20201[NO],import20201[GROSIR]))</f>
        <v>80000 (10%)</v>
      </c>
      <c r="T96" s="39">
        <f ca="1">IF(Table10[[#This Row],[NO]]="","",LOOKUP(Table10[[#This Row],[NO]],import20201[NO],import20201[ECERAN]))</f>
        <v>80000</v>
      </c>
    </row>
    <row r="97" spans="1:20" ht="20.100000000000001" customHeight="1">
      <c r="A97" s="41">
        <f ca="1">IF(import20201[[#This Row],[JUMLAH]]&gt;0,COUNT(A$2:A97),"")</f>
        <v>95</v>
      </c>
      <c r="B97" s="35" t="s">
        <v>3033</v>
      </c>
      <c r="C97" s="36" t="s">
        <v>3130</v>
      </c>
      <c r="D97" s="37" t="s">
        <v>3127</v>
      </c>
      <c r="E97" s="39">
        <v>480</v>
      </c>
      <c r="F97" s="39">
        <f>IF(import20201[[#This Row],[BARU]]="",import20201[[#This Row],[JUMLAH AWAL]],import20201[[#This Row],[BARU]])</f>
        <v>1</v>
      </c>
      <c r="G97" s="46" t="s">
        <v>3505</v>
      </c>
      <c r="H97" s="46">
        <v>80000</v>
      </c>
      <c r="I97" s="39">
        <v>1</v>
      </c>
      <c r="K9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7" s="41">
        <f ca="1">IF(OR(M96="",M96=MAX(import20201[NO])),"",LOOKUP(ROW(M97)-ROWS($M$1:$M$2),import20201[NO]))</f>
        <v>95</v>
      </c>
      <c r="N97" s="41" t="str">
        <f ca="1">IF(Table10[[#This Row],[NO]]="","",LOOKUP(Table10[[#This Row],[NO]],import20201[NO],import20201[-]))</f>
        <v>UTN</v>
      </c>
      <c r="O97" s="37" t="str">
        <f ca="1">IF(Table10[[#This Row],[NO]]="","",LOOKUP(Table10[[#This Row],[NO]],import20201[NO],import20201[KODE]))</f>
        <v>XM-3003-L</v>
      </c>
      <c r="P97" s="41" t="str">
        <f ca="1">IF(Table10[[#This Row],[NO]]="","",LOOKUP(Table10[[#This Row],[NO]],import20201[NO],import20201[NAMA BARANG]))</f>
        <v>Pocket biasa Tg</v>
      </c>
      <c r="Q97" s="41">
        <f ca="1">IF(Table10[[#This Row],[NO]]="","",LOOKUP(Table10[[#This Row],[NO]],import20201[NO],import20201[ISI/ Jmlh/ Ctn]))</f>
        <v>480</v>
      </c>
      <c r="R97" s="41">
        <f ca="1">IF(Table10[[#This Row],[NO]]="","",LOOKUP(Table10[[#This Row],[NO]],import20201[NO],import20201[JUMLAH]))</f>
        <v>1</v>
      </c>
      <c r="S97" s="39" t="str">
        <f ca="1">IF(Table10[[#This Row],[NO]]="","",LOOKUP(Table10[[#This Row],[NO]],import20201[NO],import20201[GROSIR]))</f>
        <v>80000 (10%)</v>
      </c>
      <c r="T97" s="39">
        <f ca="1">IF(Table10[[#This Row],[NO]]="","",LOOKUP(Table10[[#This Row],[NO]],import20201[NO],import20201[ECERAN]))</f>
        <v>80000</v>
      </c>
    </row>
    <row r="98" spans="1:20" ht="20.100000000000001" customHeight="1">
      <c r="A98" s="41">
        <f ca="1">IF(import20201[[#This Row],[JUMLAH]]&gt;0,COUNT(A$2:A98),"")</f>
        <v>96</v>
      </c>
      <c r="B98" s="35" t="s">
        <v>3033</v>
      </c>
      <c r="C98" s="36" t="s">
        <v>3131</v>
      </c>
      <c r="D98" s="37" t="s">
        <v>3127</v>
      </c>
      <c r="E98" s="39">
        <v>480</v>
      </c>
      <c r="F98" s="39">
        <f>IF(import20201[[#This Row],[BARU]]="",import20201[[#This Row],[JUMLAH AWAL]],import20201[[#This Row],[BARU]])</f>
        <v>3</v>
      </c>
      <c r="G98" s="46" t="s">
        <v>3505</v>
      </c>
      <c r="H98" s="46">
        <v>80000</v>
      </c>
      <c r="I98" s="39">
        <v>3</v>
      </c>
      <c r="K9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8" s="41">
        <f ca="1">IF(OR(M97="",M97=MAX(import20201[NO])),"",LOOKUP(ROW(M98)-ROWS($M$1:$M$2),import20201[NO]))</f>
        <v>96</v>
      </c>
      <c r="N98" s="41" t="str">
        <f ca="1">IF(Table10[[#This Row],[NO]]="","",LOOKUP(Table10[[#This Row],[NO]],import20201[NO],import20201[-]))</f>
        <v>UTN</v>
      </c>
      <c r="O98" s="37" t="str">
        <f ca="1">IF(Table10[[#This Row],[NO]]="","",LOOKUP(Table10[[#This Row],[NO]],import20201[NO],import20201[KODE]))</f>
        <v>NO-1036-L</v>
      </c>
      <c r="P98" s="41" t="str">
        <f ca="1">IF(Table10[[#This Row],[NO]]="","",LOOKUP(Table10[[#This Row],[NO]],import20201[NO],import20201[NAMA BARANG]))</f>
        <v>Pocket biasa Tg</v>
      </c>
      <c r="Q98" s="41">
        <f ca="1">IF(Table10[[#This Row],[NO]]="","",LOOKUP(Table10[[#This Row],[NO]],import20201[NO],import20201[ISI/ Jmlh/ Ctn]))</f>
        <v>480</v>
      </c>
      <c r="R98" s="41">
        <f ca="1">IF(Table10[[#This Row],[NO]]="","",LOOKUP(Table10[[#This Row],[NO]],import20201[NO],import20201[JUMLAH]))</f>
        <v>3</v>
      </c>
      <c r="S98" s="39" t="str">
        <f ca="1">IF(Table10[[#This Row],[NO]]="","",LOOKUP(Table10[[#This Row],[NO]],import20201[NO],import20201[GROSIR]))</f>
        <v>80000 (10%)</v>
      </c>
      <c r="T98" s="39">
        <f ca="1">IF(Table10[[#This Row],[NO]]="","",LOOKUP(Table10[[#This Row],[NO]],import20201[NO],import20201[ECERAN]))</f>
        <v>80000</v>
      </c>
    </row>
    <row r="99" spans="1:20" ht="20.100000000000001" customHeight="1">
      <c r="A99" s="41">
        <f ca="1">IF(import20201[[#This Row],[JUMLAH]]&gt;0,COUNT(A$2:A99),"")</f>
        <v>97</v>
      </c>
      <c r="B99" s="35" t="s">
        <v>3033</v>
      </c>
      <c r="C99" s="36" t="s">
        <v>3132</v>
      </c>
      <c r="D99" s="37" t="s">
        <v>3127</v>
      </c>
      <c r="E99" s="39">
        <v>480</v>
      </c>
      <c r="F99" s="39">
        <f>IF(import20201[[#This Row],[BARU]]="",import20201[[#This Row],[JUMLAH AWAL]],import20201[[#This Row],[BARU]])</f>
        <v>2</v>
      </c>
      <c r="G99" s="46" t="s">
        <v>3505</v>
      </c>
      <c r="H99" s="46">
        <v>80000</v>
      </c>
      <c r="I99" s="39">
        <v>2</v>
      </c>
      <c r="K9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9" s="41">
        <f ca="1">IF(OR(M98="",M98=MAX(import20201[NO])),"",LOOKUP(ROW(M99)-ROWS($M$1:$M$2),import20201[NO]))</f>
        <v>97</v>
      </c>
      <c r="N99" s="41" t="str">
        <f ca="1">IF(Table10[[#This Row],[NO]]="","",LOOKUP(Table10[[#This Row],[NO]],import20201[NO],import20201[-]))</f>
        <v>UTN</v>
      </c>
      <c r="O99" s="37" t="str">
        <f ca="1">IF(Table10[[#This Row],[NO]]="","",LOOKUP(Table10[[#This Row],[NO]],import20201[NO],import20201[KODE]))</f>
        <v>ZD-678-L</v>
      </c>
      <c r="P99" s="41" t="str">
        <f ca="1">IF(Table10[[#This Row],[NO]]="","",LOOKUP(Table10[[#This Row],[NO]],import20201[NO],import20201[NAMA BARANG]))</f>
        <v>Pocket biasa Tg</v>
      </c>
      <c r="Q99" s="41">
        <f ca="1">IF(Table10[[#This Row],[NO]]="","",LOOKUP(Table10[[#This Row],[NO]],import20201[NO],import20201[ISI/ Jmlh/ Ctn]))</f>
        <v>480</v>
      </c>
      <c r="R99" s="41">
        <f ca="1">IF(Table10[[#This Row],[NO]]="","",LOOKUP(Table10[[#This Row],[NO]],import20201[NO],import20201[JUMLAH]))</f>
        <v>2</v>
      </c>
      <c r="S99" s="39" t="str">
        <f ca="1">IF(Table10[[#This Row],[NO]]="","",LOOKUP(Table10[[#This Row],[NO]],import20201[NO],import20201[GROSIR]))</f>
        <v>80000 (10%)</v>
      </c>
      <c r="T99" s="39">
        <f ca="1">IF(Table10[[#This Row],[NO]]="","",LOOKUP(Table10[[#This Row],[NO]],import20201[NO],import20201[ECERAN]))</f>
        <v>80000</v>
      </c>
    </row>
    <row r="100" spans="1:20" ht="20.100000000000001" customHeight="1">
      <c r="A100" s="41">
        <f ca="1">IF(import20201[[#This Row],[JUMLAH]]&gt;0,COUNT(A$2:A100),"")</f>
        <v>98</v>
      </c>
      <c r="B100" s="35" t="s">
        <v>3033</v>
      </c>
      <c r="C100" s="36" t="s">
        <v>3133</v>
      </c>
      <c r="D100" s="37" t="s">
        <v>3134</v>
      </c>
      <c r="E100" s="39">
        <v>720</v>
      </c>
      <c r="F100" s="39">
        <f>IF(import20201[[#This Row],[BARU]]="",import20201[[#This Row],[JUMLAH AWAL]],import20201[[#This Row],[BARU]])</f>
        <v>2</v>
      </c>
      <c r="G100" s="46" t="s">
        <v>3556</v>
      </c>
      <c r="H100" s="46">
        <v>60000</v>
      </c>
      <c r="I100" s="39">
        <v>2</v>
      </c>
      <c r="K10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0" s="41">
        <f ca="1">IF(OR(M99="",M99=MAX(import20201[NO])),"",LOOKUP(ROW(M100)-ROWS($M$1:$M$2),import20201[NO]))</f>
        <v>98</v>
      </c>
      <c r="N100" s="41" t="str">
        <f ca="1">IF(Table10[[#This Row],[NO]]="","",LOOKUP(Table10[[#This Row],[NO]],import20201[NO],import20201[-]))</f>
        <v>UTN</v>
      </c>
      <c r="O100" s="37" t="str">
        <f ca="1">IF(Table10[[#This Row],[NO]]="","",LOOKUP(Table10[[#This Row],[NO]],import20201[NO],import20201[KODE]))</f>
        <v>XM2083-M</v>
      </c>
      <c r="P100" s="41" t="str">
        <f ca="1">IF(Table10[[#This Row],[NO]]="","",LOOKUP(Table10[[#This Row],[NO]],import20201[NO],import20201[NAMA BARANG]))</f>
        <v>Pocket glitter kecil</v>
      </c>
      <c r="Q100" s="41">
        <f ca="1">IF(Table10[[#This Row],[NO]]="","",LOOKUP(Table10[[#This Row],[NO]],import20201[NO],import20201[ISI/ Jmlh/ Ctn]))</f>
        <v>720</v>
      </c>
      <c r="R100" s="41">
        <f ca="1">IF(Table10[[#This Row],[NO]]="","",LOOKUP(Table10[[#This Row],[NO]],import20201[NO],import20201[JUMLAH]))</f>
        <v>2</v>
      </c>
      <c r="S100" s="39" t="str">
        <f ca="1">IF(Table10[[#This Row],[NO]]="","",LOOKUP(Table10[[#This Row],[NO]],import20201[NO],import20201[GROSIR]))</f>
        <v>60000 (10%)</v>
      </c>
      <c r="T100" s="39">
        <f ca="1">IF(Table10[[#This Row],[NO]]="","",LOOKUP(Table10[[#This Row],[NO]],import20201[NO],import20201[ECERAN]))</f>
        <v>60000</v>
      </c>
    </row>
    <row r="101" spans="1:20" ht="20.100000000000001" customHeight="1">
      <c r="A101" s="41">
        <f ca="1">IF(import20201[[#This Row],[JUMLAH]]&gt;0,COUNT(A$2:A101),"")</f>
        <v>99</v>
      </c>
      <c r="B101" s="35" t="s">
        <v>3033</v>
      </c>
      <c r="C101" s="36" t="s">
        <v>3135</v>
      </c>
      <c r="D101" s="37" t="s">
        <v>3134</v>
      </c>
      <c r="E101" s="39">
        <v>720</v>
      </c>
      <c r="F101" s="39">
        <f>IF(import20201[[#This Row],[BARU]]="",import20201[[#This Row],[JUMLAH AWAL]],import20201[[#This Row],[BARU]])</f>
        <v>2</v>
      </c>
      <c r="G101" s="46" t="s">
        <v>3556</v>
      </c>
      <c r="H101" s="46">
        <v>60000</v>
      </c>
      <c r="I101" s="39">
        <v>2</v>
      </c>
      <c r="K10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1" s="41">
        <f ca="1">IF(OR(M100="",M100=MAX(import20201[NO])),"",LOOKUP(ROW(M101)-ROWS($M$1:$M$2),import20201[NO]))</f>
        <v>99</v>
      </c>
      <c r="N101" s="41" t="str">
        <f ca="1">IF(Table10[[#This Row],[NO]]="","",LOOKUP(Table10[[#This Row],[NO]],import20201[NO],import20201[-]))</f>
        <v>UTN</v>
      </c>
      <c r="O101" s="37" t="str">
        <f ca="1">IF(Table10[[#This Row],[NO]]="","",LOOKUP(Table10[[#This Row],[NO]],import20201[NO],import20201[KODE]))</f>
        <v>ZD-789-M</v>
      </c>
      <c r="P101" s="41" t="str">
        <f ca="1">IF(Table10[[#This Row],[NO]]="","",LOOKUP(Table10[[#This Row],[NO]],import20201[NO],import20201[NAMA BARANG]))</f>
        <v>Pocket glitter kecil</v>
      </c>
      <c r="Q101" s="41">
        <f ca="1">IF(Table10[[#This Row],[NO]]="","",LOOKUP(Table10[[#This Row],[NO]],import20201[NO],import20201[ISI/ Jmlh/ Ctn]))</f>
        <v>720</v>
      </c>
      <c r="R101" s="41">
        <f ca="1">IF(Table10[[#This Row],[NO]]="","",LOOKUP(Table10[[#This Row],[NO]],import20201[NO],import20201[JUMLAH]))</f>
        <v>2</v>
      </c>
      <c r="S101" s="39" t="str">
        <f ca="1">IF(Table10[[#This Row],[NO]]="","",LOOKUP(Table10[[#This Row],[NO]],import20201[NO],import20201[GROSIR]))</f>
        <v>60000 (10%)</v>
      </c>
      <c r="T101" s="39">
        <f ca="1">IF(Table10[[#This Row],[NO]]="","",LOOKUP(Table10[[#This Row],[NO]],import20201[NO],import20201[ECERAN]))</f>
        <v>60000</v>
      </c>
    </row>
    <row r="102" spans="1:20" ht="20.100000000000001" customHeight="1">
      <c r="A102" s="41">
        <f ca="1">IF(import20201[[#This Row],[JUMLAH]]&gt;0,COUNT(A$2:A102),"")</f>
        <v>100</v>
      </c>
      <c r="B102" s="35" t="s">
        <v>3033</v>
      </c>
      <c r="C102" s="36" t="s">
        <v>3136</v>
      </c>
      <c r="D102" s="37" t="s">
        <v>3134</v>
      </c>
      <c r="E102" s="39">
        <v>720</v>
      </c>
      <c r="F102" s="39">
        <f>IF(import20201[[#This Row],[BARU]]="",import20201[[#This Row],[JUMLAH AWAL]],import20201[[#This Row],[BARU]])</f>
        <v>4</v>
      </c>
      <c r="G102" s="46" t="s">
        <v>3556</v>
      </c>
      <c r="H102" s="46">
        <v>60000</v>
      </c>
      <c r="I102" s="39">
        <v>4</v>
      </c>
      <c r="K10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2" s="41">
        <f ca="1">IF(OR(M101="",M101=MAX(import20201[NO])),"",LOOKUP(ROW(M102)-ROWS($M$1:$M$2),import20201[NO]))</f>
        <v>100</v>
      </c>
      <c r="N102" s="41" t="str">
        <f ca="1">IF(Table10[[#This Row],[NO]]="","",LOOKUP(Table10[[#This Row],[NO]],import20201[NO],import20201[-]))</f>
        <v>UTN</v>
      </c>
      <c r="O102" s="37" t="str">
        <f ca="1">IF(Table10[[#This Row],[NO]]="","",LOOKUP(Table10[[#This Row],[NO]],import20201[NO],import20201[KODE]))</f>
        <v>SL-7701-M</v>
      </c>
      <c r="P102" s="41" t="str">
        <f ca="1">IF(Table10[[#This Row],[NO]]="","",LOOKUP(Table10[[#This Row],[NO]],import20201[NO],import20201[NAMA BARANG]))</f>
        <v>Pocket glitter kecil</v>
      </c>
      <c r="Q102" s="41">
        <f ca="1">IF(Table10[[#This Row],[NO]]="","",LOOKUP(Table10[[#This Row],[NO]],import20201[NO],import20201[ISI/ Jmlh/ Ctn]))</f>
        <v>720</v>
      </c>
      <c r="R102" s="41">
        <f ca="1">IF(Table10[[#This Row],[NO]]="","",LOOKUP(Table10[[#This Row],[NO]],import20201[NO],import20201[JUMLAH]))</f>
        <v>4</v>
      </c>
      <c r="S102" s="39" t="str">
        <f ca="1">IF(Table10[[#This Row],[NO]]="","",LOOKUP(Table10[[#This Row],[NO]],import20201[NO],import20201[GROSIR]))</f>
        <v>60000 (10%)</v>
      </c>
      <c r="T102" s="39">
        <f ca="1">IF(Table10[[#This Row],[NO]]="","",LOOKUP(Table10[[#This Row],[NO]],import20201[NO],import20201[ECERAN]))</f>
        <v>60000</v>
      </c>
    </row>
    <row r="103" spans="1:20" ht="20.100000000000001" customHeight="1">
      <c r="A103" s="41">
        <f ca="1">IF(import20201[[#This Row],[JUMLAH]]&gt;0,COUNT(A$2:A103),"")</f>
        <v>101</v>
      </c>
      <c r="B103" s="35" t="s">
        <v>3033</v>
      </c>
      <c r="C103" s="36" t="s">
        <v>3137</v>
      </c>
      <c r="D103" s="37" t="s">
        <v>3134</v>
      </c>
      <c r="E103" s="39">
        <v>720</v>
      </c>
      <c r="F103" s="39">
        <f>IF(import20201[[#This Row],[BARU]]="",import20201[[#This Row],[JUMLAH AWAL]],import20201[[#This Row],[BARU]])</f>
        <v>4</v>
      </c>
      <c r="G103" s="46" t="s">
        <v>3556</v>
      </c>
      <c r="H103" s="46">
        <v>60000</v>
      </c>
      <c r="I103" s="39">
        <v>4</v>
      </c>
      <c r="K10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3" s="41">
        <f ca="1">IF(OR(M102="",M102=MAX(import20201[NO])),"",LOOKUP(ROW(M103)-ROWS($M$1:$M$2),import20201[NO]))</f>
        <v>101</v>
      </c>
      <c r="N103" s="41" t="str">
        <f ca="1">IF(Table10[[#This Row],[NO]]="","",LOOKUP(Table10[[#This Row],[NO]],import20201[NO],import20201[-]))</f>
        <v>UTN</v>
      </c>
      <c r="O103" s="37" t="str">
        <f ca="1">IF(Table10[[#This Row],[NO]]="","",LOOKUP(Table10[[#This Row],[NO]],import20201[NO],import20201[KODE]))</f>
        <v>ZD-206-M</v>
      </c>
      <c r="P103" s="41" t="str">
        <f ca="1">IF(Table10[[#This Row],[NO]]="","",LOOKUP(Table10[[#This Row],[NO]],import20201[NO],import20201[NAMA BARANG]))</f>
        <v>Pocket glitter kecil</v>
      </c>
      <c r="Q103" s="41">
        <f ca="1">IF(Table10[[#This Row],[NO]]="","",LOOKUP(Table10[[#This Row],[NO]],import20201[NO],import20201[ISI/ Jmlh/ Ctn]))</f>
        <v>720</v>
      </c>
      <c r="R103" s="41">
        <f ca="1">IF(Table10[[#This Row],[NO]]="","",LOOKUP(Table10[[#This Row],[NO]],import20201[NO],import20201[JUMLAH]))</f>
        <v>4</v>
      </c>
      <c r="S103" s="39" t="str">
        <f ca="1">IF(Table10[[#This Row],[NO]]="","",LOOKUP(Table10[[#This Row],[NO]],import20201[NO],import20201[GROSIR]))</f>
        <v>60000 (10%)</v>
      </c>
      <c r="T103" s="39">
        <f ca="1">IF(Table10[[#This Row],[NO]]="","",LOOKUP(Table10[[#This Row],[NO]],import20201[NO],import20201[ECERAN]))</f>
        <v>60000</v>
      </c>
    </row>
    <row r="104" spans="1:20" ht="20.100000000000001" customHeight="1">
      <c r="A104" s="41">
        <f ca="1">IF(import20201[[#This Row],[JUMLAH]]&gt;0,COUNT(A$2:A104),"")</f>
        <v>102</v>
      </c>
      <c r="B104" s="35" t="s">
        <v>3033</v>
      </c>
      <c r="C104" s="36" t="s">
        <v>3138</v>
      </c>
      <c r="D104" s="37" t="s">
        <v>3134</v>
      </c>
      <c r="E104" s="39">
        <v>720</v>
      </c>
      <c r="F104" s="39">
        <f>IF(import20201[[#This Row],[BARU]]="",import20201[[#This Row],[JUMLAH AWAL]],import20201[[#This Row],[BARU]])</f>
        <v>4</v>
      </c>
      <c r="G104" s="46" t="s">
        <v>3556</v>
      </c>
      <c r="H104" s="46">
        <v>60000</v>
      </c>
      <c r="I104" s="39">
        <v>4</v>
      </c>
      <c r="K10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4" s="41">
        <f ca="1">IF(OR(M103="",M103=MAX(import20201[NO])),"",LOOKUP(ROW(M104)-ROWS($M$1:$M$2),import20201[NO]))</f>
        <v>102</v>
      </c>
      <c r="N104" s="41" t="str">
        <f ca="1">IF(Table10[[#This Row],[NO]]="","",LOOKUP(Table10[[#This Row],[NO]],import20201[NO],import20201[-]))</f>
        <v>UTN</v>
      </c>
      <c r="O104" s="37" t="str">
        <f ca="1">IF(Table10[[#This Row],[NO]]="","",LOOKUP(Table10[[#This Row],[NO]],import20201[NO],import20201[KODE]))</f>
        <v>NO-3026-M</v>
      </c>
      <c r="P104" s="41" t="str">
        <f ca="1">IF(Table10[[#This Row],[NO]]="","",LOOKUP(Table10[[#This Row],[NO]],import20201[NO],import20201[NAMA BARANG]))</f>
        <v>Pocket glitter kecil</v>
      </c>
      <c r="Q104" s="41">
        <f ca="1">IF(Table10[[#This Row],[NO]]="","",LOOKUP(Table10[[#This Row],[NO]],import20201[NO],import20201[ISI/ Jmlh/ Ctn]))</f>
        <v>720</v>
      </c>
      <c r="R104" s="41">
        <f ca="1">IF(Table10[[#This Row],[NO]]="","",LOOKUP(Table10[[#This Row],[NO]],import20201[NO],import20201[JUMLAH]))</f>
        <v>4</v>
      </c>
      <c r="S104" s="39" t="str">
        <f ca="1">IF(Table10[[#This Row],[NO]]="","",LOOKUP(Table10[[#This Row],[NO]],import20201[NO],import20201[GROSIR]))</f>
        <v>60000 (10%)</v>
      </c>
      <c r="T104" s="39">
        <f ca="1">IF(Table10[[#This Row],[NO]]="","",LOOKUP(Table10[[#This Row],[NO]],import20201[NO],import20201[ECERAN]))</f>
        <v>60000</v>
      </c>
    </row>
    <row r="105" spans="1:20" ht="20.100000000000001" customHeight="1">
      <c r="A105" s="41">
        <f ca="1">IF(import20201[[#This Row],[JUMLAH]]&gt;0,COUNT(A$2:A105),"")</f>
        <v>103</v>
      </c>
      <c r="B105" s="35" t="s">
        <v>3033</v>
      </c>
      <c r="C105" s="36" t="s">
        <v>3139</v>
      </c>
      <c r="D105" s="37" t="s">
        <v>3134</v>
      </c>
      <c r="E105" s="39">
        <v>720</v>
      </c>
      <c r="F105" s="39">
        <f>IF(import20201[[#This Row],[BARU]]="",import20201[[#This Row],[JUMLAH AWAL]],import20201[[#This Row],[BARU]])</f>
        <v>3</v>
      </c>
      <c r="G105" s="46" t="s">
        <v>3556</v>
      </c>
      <c r="H105" s="46">
        <v>60000</v>
      </c>
      <c r="I105" s="39">
        <v>3</v>
      </c>
      <c r="K10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5" s="41">
        <f ca="1">IF(OR(M104="",M104=MAX(import20201[NO])),"",LOOKUP(ROW(M105)-ROWS($M$1:$M$2),import20201[NO]))</f>
        <v>103</v>
      </c>
      <c r="N105" s="41" t="str">
        <f ca="1">IF(Table10[[#This Row],[NO]]="","",LOOKUP(Table10[[#This Row],[NO]],import20201[NO],import20201[-]))</f>
        <v>UTN</v>
      </c>
      <c r="O105" s="37" t="str">
        <f ca="1">IF(Table10[[#This Row],[NO]]="","",LOOKUP(Table10[[#This Row],[NO]],import20201[NO],import20201[KODE]))</f>
        <v>XM-2019-M</v>
      </c>
      <c r="P105" s="41" t="str">
        <f ca="1">IF(Table10[[#This Row],[NO]]="","",LOOKUP(Table10[[#This Row],[NO]],import20201[NO],import20201[NAMA BARANG]))</f>
        <v>Pocket glitter kecil</v>
      </c>
      <c r="Q105" s="41">
        <f ca="1">IF(Table10[[#This Row],[NO]]="","",LOOKUP(Table10[[#This Row],[NO]],import20201[NO],import20201[ISI/ Jmlh/ Ctn]))</f>
        <v>720</v>
      </c>
      <c r="R105" s="41">
        <f ca="1">IF(Table10[[#This Row],[NO]]="","",LOOKUP(Table10[[#This Row],[NO]],import20201[NO],import20201[JUMLAH]))</f>
        <v>3</v>
      </c>
      <c r="S105" s="39" t="str">
        <f ca="1">IF(Table10[[#This Row],[NO]]="","",LOOKUP(Table10[[#This Row],[NO]],import20201[NO],import20201[GROSIR]))</f>
        <v>60000 (10%)</v>
      </c>
      <c r="T105" s="39">
        <f ca="1">IF(Table10[[#This Row],[NO]]="","",LOOKUP(Table10[[#This Row],[NO]],import20201[NO],import20201[ECERAN]))</f>
        <v>60000</v>
      </c>
    </row>
    <row r="106" spans="1:20" ht="20.100000000000001" customHeight="1">
      <c r="A106" s="41">
        <f ca="1">IF(import20201[[#This Row],[JUMLAH]]&gt;0,COUNT(A$2:A106),"")</f>
        <v>104</v>
      </c>
      <c r="B106" s="35" t="s">
        <v>3033</v>
      </c>
      <c r="C106" s="36" t="s">
        <v>3140</v>
      </c>
      <c r="D106" s="37" t="s">
        <v>3134</v>
      </c>
      <c r="E106" s="39">
        <v>720</v>
      </c>
      <c r="F106" s="39">
        <f>IF(import20201[[#This Row],[BARU]]="",import20201[[#This Row],[JUMLAH AWAL]],import20201[[#This Row],[BARU]])</f>
        <v>2</v>
      </c>
      <c r="G106" s="46" t="s">
        <v>3556</v>
      </c>
      <c r="H106" s="46">
        <v>60000</v>
      </c>
      <c r="I106" s="39">
        <v>2</v>
      </c>
      <c r="K10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6" s="41">
        <f ca="1">IF(OR(M105="",M105=MAX(import20201[NO])),"",LOOKUP(ROW(M106)-ROWS($M$1:$M$2),import20201[NO]))</f>
        <v>104</v>
      </c>
      <c r="N106" s="41" t="str">
        <f ca="1">IF(Table10[[#This Row],[NO]]="","",LOOKUP(Table10[[#This Row],[NO]],import20201[NO],import20201[-]))</f>
        <v>UTN</v>
      </c>
      <c r="O106" s="37" t="str">
        <f ca="1">IF(Table10[[#This Row],[NO]]="","",LOOKUP(Table10[[#This Row],[NO]],import20201[NO],import20201[KODE]))</f>
        <v>RQ-612-M</v>
      </c>
      <c r="P106" s="41" t="str">
        <f ca="1">IF(Table10[[#This Row],[NO]]="","",LOOKUP(Table10[[#This Row],[NO]],import20201[NO],import20201[NAMA BARANG]))</f>
        <v>Pocket glitter kecil</v>
      </c>
      <c r="Q106" s="41">
        <f ca="1">IF(Table10[[#This Row],[NO]]="","",LOOKUP(Table10[[#This Row],[NO]],import20201[NO],import20201[ISI/ Jmlh/ Ctn]))</f>
        <v>720</v>
      </c>
      <c r="R106" s="41">
        <f ca="1">IF(Table10[[#This Row],[NO]]="","",LOOKUP(Table10[[#This Row],[NO]],import20201[NO],import20201[JUMLAH]))</f>
        <v>2</v>
      </c>
      <c r="S106" s="39" t="str">
        <f ca="1">IF(Table10[[#This Row],[NO]]="","",LOOKUP(Table10[[#This Row],[NO]],import20201[NO],import20201[GROSIR]))</f>
        <v>60000 (10%)</v>
      </c>
      <c r="T106" s="39">
        <f ca="1">IF(Table10[[#This Row],[NO]]="","",LOOKUP(Table10[[#This Row],[NO]],import20201[NO],import20201[ECERAN]))</f>
        <v>60000</v>
      </c>
    </row>
    <row r="107" spans="1:20" ht="20.100000000000001" customHeight="1">
      <c r="A107" s="41">
        <f ca="1">IF(import20201[[#This Row],[JUMLAH]]&gt;0,COUNT(A$2:A107),"")</f>
        <v>105</v>
      </c>
      <c r="B107" s="35" t="s">
        <v>3033</v>
      </c>
      <c r="C107" s="36" t="s">
        <v>3141</v>
      </c>
      <c r="D107" s="37" t="s">
        <v>3134</v>
      </c>
      <c r="E107" s="39">
        <v>720</v>
      </c>
      <c r="F107" s="39">
        <f>IF(import20201[[#This Row],[BARU]]="",import20201[[#This Row],[JUMLAH AWAL]],import20201[[#This Row],[BARU]])</f>
        <v>3</v>
      </c>
      <c r="G107" s="46" t="s">
        <v>3556</v>
      </c>
      <c r="H107" s="46">
        <v>60000</v>
      </c>
      <c r="I107" s="39">
        <v>3</v>
      </c>
      <c r="K10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7" s="41">
        <f ca="1">IF(OR(M106="",M106=MAX(import20201[NO])),"",LOOKUP(ROW(M107)-ROWS($M$1:$M$2),import20201[NO]))</f>
        <v>105</v>
      </c>
      <c r="N107" s="41" t="str">
        <f ca="1">IF(Table10[[#This Row],[NO]]="","",LOOKUP(Table10[[#This Row],[NO]],import20201[NO],import20201[-]))</f>
        <v>UTN</v>
      </c>
      <c r="O107" s="37" t="str">
        <f ca="1">IF(Table10[[#This Row],[NO]]="","",LOOKUP(Table10[[#This Row],[NO]],import20201[NO],import20201[KODE]))</f>
        <v>ZD203-M</v>
      </c>
      <c r="P107" s="41" t="str">
        <f ca="1">IF(Table10[[#This Row],[NO]]="","",LOOKUP(Table10[[#This Row],[NO]],import20201[NO],import20201[NAMA BARANG]))</f>
        <v>Pocket glitter kecil</v>
      </c>
      <c r="Q107" s="41">
        <f ca="1">IF(Table10[[#This Row],[NO]]="","",LOOKUP(Table10[[#This Row],[NO]],import20201[NO],import20201[ISI/ Jmlh/ Ctn]))</f>
        <v>720</v>
      </c>
      <c r="R107" s="41">
        <f ca="1">IF(Table10[[#This Row],[NO]]="","",LOOKUP(Table10[[#This Row],[NO]],import20201[NO],import20201[JUMLAH]))</f>
        <v>3</v>
      </c>
      <c r="S107" s="39" t="str">
        <f ca="1">IF(Table10[[#This Row],[NO]]="","",LOOKUP(Table10[[#This Row],[NO]],import20201[NO],import20201[GROSIR]))</f>
        <v>60000 (10%)</v>
      </c>
      <c r="T107" s="39">
        <f ca="1">IF(Table10[[#This Row],[NO]]="","",LOOKUP(Table10[[#This Row],[NO]],import20201[NO],import20201[ECERAN]))</f>
        <v>60000</v>
      </c>
    </row>
    <row r="108" spans="1:20" ht="20.100000000000001" customHeight="1">
      <c r="A108" s="41">
        <f ca="1">IF(import20201[[#This Row],[JUMLAH]]&gt;0,COUNT(A$2:A108),"")</f>
        <v>106</v>
      </c>
      <c r="B108" s="35" t="s">
        <v>3033</v>
      </c>
      <c r="C108" s="36" t="s">
        <v>3142</v>
      </c>
      <c r="D108" s="37" t="s">
        <v>3134</v>
      </c>
      <c r="E108" s="39">
        <v>720</v>
      </c>
      <c r="F108" s="39">
        <f>IF(import20201[[#This Row],[BARU]]="",import20201[[#This Row],[JUMLAH AWAL]],import20201[[#This Row],[BARU]])</f>
        <v>3</v>
      </c>
      <c r="G108" s="46" t="s">
        <v>3556</v>
      </c>
      <c r="H108" s="46">
        <v>60000</v>
      </c>
      <c r="I108" s="39">
        <v>3</v>
      </c>
      <c r="K10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8" s="41">
        <f ca="1">IF(OR(M107="",M107=MAX(import20201[NO])),"",LOOKUP(ROW(M108)-ROWS($M$1:$M$2),import20201[NO]))</f>
        <v>106</v>
      </c>
      <c r="N108" s="41" t="str">
        <f ca="1">IF(Table10[[#This Row],[NO]]="","",LOOKUP(Table10[[#This Row],[NO]],import20201[NO],import20201[-]))</f>
        <v>UTN</v>
      </c>
      <c r="O108" s="37" t="str">
        <f ca="1">IF(Table10[[#This Row],[NO]]="","",LOOKUP(Table10[[#This Row],[NO]],import20201[NO],import20201[KODE]))</f>
        <v>NO1029-M</v>
      </c>
      <c r="P108" s="41" t="str">
        <f ca="1">IF(Table10[[#This Row],[NO]]="","",LOOKUP(Table10[[#This Row],[NO]],import20201[NO],import20201[NAMA BARANG]))</f>
        <v>Pocket glitter kecil</v>
      </c>
      <c r="Q108" s="41">
        <f ca="1">IF(Table10[[#This Row],[NO]]="","",LOOKUP(Table10[[#This Row],[NO]],import20201[NO],import20201[ISI/ Jmlh/ Ctn]))</f>
        <v>720</v>
      </c>
      <c r="R108" s="41">
        <f ca="1">IF(Table10[[#This Row],[NO]]="","",LOOKUP(Table10[[#This Row],[NO]],import20201[NO],import20201[JUMLAH]))</f>
        <v>3</v>
      </c>
      <c r="S108" s="39" t="str">
        <f ca="1">IF(Table10[[#This Row],[NO]]="","",LOOKUP(Table10[[#This Row],[NO]],import20201[NO],import20201[GROSIR]))</f>
        <v>60000 (10%)</v>
      </c>
      <c r="T108" s="39">
        <f ca="1">IF(Table10[[#This Row],[NO]]="","",LOOKUP(Table10[[#This Row],[NO]],import20201[NO],import20201[ECERAN]))</f>
        <v>60000</v>
      </c>
    </row>
    <row r="109" spans="1:20" ht="20.100000000000001" customHeight="1">
      <c r="A109" s="41">
        <f ca="1">IF(import20201[[#This Row],[JUMLAH]]&gt;0,COUNT(A$2:A109),"")</f>
        <v>107</v>
      </c>
      <c r="B109" s="35" t="s">
        <v>3033</v>
      </c>
      <c r="C109" s="36" t="s">
        <v>3143</v>
      </c>
      <c r="D109" s="37" t="s">
        <v>3134</v>
      </c>
      <c r="E109" s="39">
        <v>720</v>
      </c>
      <c r="F109" s="39">
        <f>IF(import20201[[#This Row],[BARU]]="",import20201[[#This Row],[JUMLAH AWAL]],import20201[[#This Row],[BARU]])</f>
        <v>3</v>
      </c>
      <c r="G109" s="46" t="s">
        <v>3556</v>
      </c>
      <c r="H109" s="46">
        <v>60000</v>
      </c>
      <c r="I109" s="39">
        <v>3</v>
      </c>
      <c r="K10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9" s="41">
        <f ca="1">IF(OR(M108="",M108=MAX(import20201[NO])),"",LOOKUP(ROW(M109)-ROWS($M$1:$M$2),import20201[NO]))</f>
        <v>107</v>
      </c>
      <c r="N109" s="41" t="str">
        <f ca="1">IF(Table10[[#This Row],[NO]]="","",LOOKUP(Table10[[#This Row],[NO]],import20201[NO],import20201[-]))</f>
        <v>UTN</v>
      </c>
      <c r="O109" s="37" t="str">
        <f ca="1">IF(Table10[[#This Row],[NO]]="","",LOOKUP(Table10[[#This Row],[NO]],import20201[NO],import20201[KODE]))</f>
        <v>XM3001-M</v>
      </c>
      <c r="P109" s="41" t="str">
        <f ca="1">IF(Table10[[#This Row],[NO]]="","",LOOKUP(Table10[[#This Row],[NO]],import20201[NO],import20201[NAMA BARANG]))</f>
        <v>Pocket glitter kecil</v>
      </c>
      <c r="Q109" s="41">
        <f ca="1">IF(Table10[[#This Row],[NO]]="","",LOOKUP(Table10[[#This Row],[NO]],import20201[NO],import20201[ISI/ Jmlh/ Ctn]))</f>
        <v>720</v>
      </c>
      <c r="R109" s="41">
        <f ca="1">IF(Table10[[#This Row],[NO]]="","",LOOKUP(Table10[[#This Row],[NO]],import20201[NO],import20201[JUMLAH]))</f>
        <v>3</v>
      </c>
      <c r="S109" s="39" t="str">
        <f ca="1">IF(Table10[[#This Row],[NO]]="","",LOOKUP(Table10[[#This Row],[NO]],import20201[NO],import20201[GROSIR]))</f>
        <v>60000 (10%)</v>
      </c>
      <c r="T109" s="39">
        <f ca="1">IF(Table10[[#This Row],[NO]]="","",LOOKUP(Table10[[#This Row],[NO]],import20201[NO],import20201[ECERAN]))</f>
        <v>60000</v>
      </c>
    </row>
    <row r="110" spans="1:20" ht="20.100000000000001" customHeight="1">
      <c r="A110" s="41">
        <f ca="1">IF(import20201[[#This Row],[JUMLAH]]&gt;0,COUNT(A$2:A110),"")</f>
        <v>108</v>
      </c>
      <c r="B110" s="35" t="s">
        <v>3033</v>
      </c>
      <c r="C110" s="36" t="s">
        <v>3144</v>
      </c>
      <c r="D110" s="37" t="s">
        <v>3145</v>
      </c>
      <c r="E110" s="39">
        <v>480</v>
      </c>
      <c r="F110" s="39">
        <f>IF(import20201[[#This Row],[BARU]]="",import20201[[#This Row],[JUMLAH AWAL]],import20201[[#This Row],[BARU]])</f>
        <v>3</v>
      </c>
      <c r="G110" s="46" t="s">
        <v>3501</v>
      </c>
      <c r="H110" s="46">
        <v>100000</v>
      </c>
      <c r="I110" s="39">
        <v>3</v>
      </c>
      <c r="K11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0" s="41">
        <f ca="1">IF(OR(M109="",M109=MAX(import20201[NO])),"",LOOKUP(ROW(M110)-ROWS($M$1:$M$2),import20201[NO]))</f>
        <v>108</v>
      </c>
      <c r="N110" s="41" t="str">
        <f ca="1">IF(Table10[[#This Row],[NO]]="","",LOOKUP(Table10[[#This Row],[NO]],import20201[NO],import20201[-]))</f>
        <v>UTN</v>
      </c>
      <c r="O110" s="37" t="str">
        <f ca="1">IF(Table10[[#This Row],[NO]]="","",LOOKUP(Table10[[#This Row],[NO]],import20201[NO],import20201[KODE]))</f>
        <v>XM2083-L</v>
      </c>
      <c r="P110" s="41" t="str">
        <f ca="1">IF(Table10[[#This Row],[NO]]="","",LOOKUP(Table10[[#This Row],[NO]],import20201[NO],import20201[NAMA BARANG]))</f>
        <v>Pocket glitter Tg</v>
      </c>
      <c r="Q110" s="41">
        <f ca="1">IF(Table10[[#This Row],[NO]]="","",LOOKUP(Table10[[#This Row],[NO]],import20201[NO],import20201[ISI/ Jmlh/ Ctn]))</f>
        <v>480</v>
      </c>
      <c r="R110" s="41">
        <f ca="1">IF(Table10[[#This Row],[NO]]="","",LOOKUP(Table10[[#This Row],[NO]],import20201[NO],import20201[JUMLAH]))</f>
        <v>3</v>
      </c>
      <c r="S110" s="39" t="str">
        <f ca="1">IF(Table10[[#This Row],[NO]]="","",LOOKUP(Table10[[#This Row],[NO]],import20201[NO],import20201[GROSIR]))</f>
        <v>100000 (10%)</v>
      </c>
      <c r="T110" s="39">
        <f ca="1">IF(Table10[[#This Row],[NO]]="","",LOOKUP(Table10[[#This Row],[NO]],import20201[NO],import20201[ECERAN]))</f>
        <v>100000</v>
      </c>
    </row>
    <row r="111" spans="1:20" ht="20.100000000000001" customHeight="1">
      <c r="A111" s="41">
        <f ca="1">IF(import20201[[#This Row],[JUMLAH]]&gt;0,COUNT(A$2:A111),"")</f>
        <v>109</v>
      </c>
      <c r="B111" s="35" t="s">
        <v>3033</v>
      </c>
      <c r="C111" s="36" t="s">
        <v>3146</v>
      </c>
      <c r="D111" s="37" t="s">
        <v>3145</v>
      </c>
      <c r="E111" s="39">
        <v>480</v>
      </c>
      <c r="F111" s="39">
        <f>IF(import20201[[#This Row],[BARU]]="",import20201[[#This Row],[JUMLAH AWAL]],import20201[[#This Row],[BARU]])</f>
        <v>2</v>
      </c>
      <c r="G111" s="46" t="s">
        <v>3501</v>
      </c>
      <c r="H111" s="46">
        <v>100000</v>
      </c>
      <c r="I111" s="39">
        <v>2</v>
      </c>
      <c r="K11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1" s="41">
        <f ca="1">IF(OR(M110="",M110=MAX(import20201[NO])),"",LOOKUP(ROW(M111)-ROWS($M$1:$M$2),import20201[NO]))</f>
        <v>109</v>
      </c>
      <c r="N111" s="41" t="str">
        <f ca="1">IF(Table10[[#This Row],[NO]]="","",LOOKUP(Table10[[#This Row],[NO]],import20201[NO],import20201[-]))</f>
        <v>UTN</v>
      </c>
      <c r="O111" s="37" t="str">
        <f ca="1">IF(Table10[[#This Row],[NO]]="","",LOOKUP(Table10[[#This Row],[NO]],import20201[NO],import20201[KODE]))</f>
        <v>SL-7701-L</v>
      </c>
      <c r="P111" s="41" t="str">
        <f ca="1">IF(Table10[[#This Row],[NO]]="","",LOOKUP(Table10[[#This Row],[NO]],import20201[NO],import20201[NAMA BARANG]))</f>
        <v>Pocket glitter Tg</v>
      </c>
      <c r="Q111" s="41">
        <f ca="1">IF(Table10[[#This Row],[NO]]="","",LOOKUP(Table10[[#This Row],[NO]],import20201[NO],import20201[ISI/ Jmlh/ Ctn]))</f>
        <v>480</v>
      </c>
      <c r="R111" s="41">
        <f ca="1">IF(Table10[[#This Row],[NO]]="","",LOOKUP(Table10[[#This Row],[NO]],import20201[NO],import20201[JUMLAH]))</f>
        <v>2</v>
      </c>
      <c r="S111" s="39" t="str">
        <f ca="1">IF(Table10[[#This Row],[NO]]="","",LOOKUP(Table10[[#This Row],[NO]],import20201[NO],import20201[GROSIR]))</f>
        <v>100000 (10%)</v>
      </c>
      <c r="T111" s="39">
        <f ca="1">IF(Table10[[#This Row],[NO]]="","",LOOKUP(Table10[[#This Row],[NO]],import20201[NO],import20201[ECERAN]))</f>
        <v>100000</v>
      </c>
    </row>
    <row r="112" spans="1:20" ht="20.100000000000001" customHeight="1">
      <c r="A112" s="41">
        <f ca="1">IF(import20201[[#This Row],[JUMLAH]]&gt;0,COUNT(A$2:A112),"")</f>
        <v>110</v>
      </c>
      <c r="B112" s="35" t="s">
        <v>3033</v>
      </c>
      <c r="C112" s="36" t="s">
        <v>3147</v>
      </c>
      <c r="D112" s="37" t="s">
        <v>3145</v>
      </c>
      <c r="E112" s="39">
        <v>480</v>
      </c>
      <c r="F112" s="39">
        <f>IF(import20201[[#This Row],[BARU]]="",import20201[[#This Row],[JUMLAH AWAL]],import20201[[#This Row],[BARU]])</f>
        <v>2</v>
      </c>
      <c r="G112" s="46" t="s">
        <v>3501</v>
      </c>
      <c r="H112" s="46">
        <v>100000</v>
      </c>
      <c r="I112" s="39">
        <v>2</v>
      </c>
      <c r="K11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2" s="41">
        <f ca="1">IF(OR(M111="",M111=MAX(import20201[NO])),"",LOOKUP(ROW(M112)-ROWS($M$1:$M$2),import20201[NO]))</f>
        <v>110</v>
      </c>
      <c r="N112" s="41" t="str">
        <f ca="1">IF(Table10[[#This Row],[NO]]="","",LOOKUP(Table10[[#This Row],[NO]],import20201[NO],import20201[-]))</f>
        <v>UTN</v>
      </c>
      <c r="O112" s="37" t="str">
        <f ca="1">IF(Table10[[#This Row],[NO]]="","",LOOKUP(Table10[[#This Row],[NO]],import20201[NO],import20201[KODE]))</f>
        <v>ZD-206-L</v>
      </c>
      <c r="P112" s="41" t="str">
        <f ca="1">IF(Table10[[#This Row],[NO]]="","",LOOKUP(Table10[[#This Row],[NO]],import20201[NO],import20201[NAMA BARANG]))</f>
        <v>Pocket glitter Tg</v>
      </c>
      <c r="Q112" s="41">
        <f ca="1">IF(Table10[[#This Row],[NO]]="","",LOOKUP(Table10[[#This Row],[NO]],import20201[NO],import20201[ISI/ Jmlh/ Ctn]))</f>
        <v>480</v>
      </c>
      <c r="R112" s="41">
        <f ca="1">IF(Table10[[#This Row],[NO]]="","",LOOKUP(Table10[[#This Row],[NO]],import20201[NO],import20201[JUMLAH]))</f>
        <v>2</v>
      </c>
      <c r="S112" s="39" t="str">
        <f ca="1">IF(Table10[[#This Row],[NO]]="","",LOOKUP(Table10[[#This Row],[NO]],import20201[NO],import20201[GROSIR]))</f>
        <v>100000 (10%)</v>
      </c>
      <c r="T112" s="39">
        <f ca="1">IF(Table10[[#This Row],[NO]]="","",LOOKUP(Table10[[#This Row],[NO]],import20201[NO],import20201[ECERAN]))</f>
        <v>100000</v>
      </c>
    </row>
    <row r="113" spans="1:20" ht="20.100000000000001" customHeight="1">
      <c r="A113" s="41">
        <f ca="1">IF(import20201[[#This Row],[JUMLAH]]&gt;0,COUNT(A$2:A113),"")</f>
        <v>111</v>
      </c>
      <c r="B113" s="35" t="s">
        <v>3033</v>
      </c>
      <c r="C113" s="36" t="s">
        <v>3148</v>
      </c>
      <c r="D113" s="37" t="s">
        <v>3145</v>
      </c>
      <c r="E113" s="39">
        <v>480</v>
      </c>
      <c r="F113" s="39">
        <f>IF(import20201[[#This Row],[BARU]]="",import20201[[#This Row],[JUMLAH AWAL]],import20201[[#This Row],[BARU]])</f>
        <v>2</v>
      </c>
      <c r="G113" s="46" t="s">
        <v>3501</v>
      </c>
      <c r="H113" s="46">
        <v>100000</v>
      </c>
      <c r="I113" s="39">
        <v>2</v>
      </c>
      <c r="K11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3" s="41">
        <f ca="1">IF(OR(M112="",M112=MAX(import20201[NO])),"",LOOKUP(ROW(M113)-ROWS($M$1:$M$2),import20201[NO]))</f>
        <v>111</v>
      </c>
      <c r="N113" s="41" t="str">
        <f ca="1">IF(Table10[[#This Row],[NO]]="","",LOOKUP(Table10[[#This Row],[NO]],import20201[NO],import20201[-]))</f>
        <v>UTN</v>
      </c>
      <c r="O113" s="37" t="str">
        <f ca="1">IF(Table10[[#This Row],[NO]]="","",LOOKUP(Table10[[#This Row],[NO]],import20201[NO],import20201[KODE]))</f>
        <v>NO-3026-L</v>
      </c>
      <c r="P113" s="41" t="str">
        <f ca="1">IF(Table10[[#This Row],[NO]]="","",LOOKUP(Table10[[#This Row],[NO]],import20201[NO],import20201[NAMA BARANG]))</f>
        <v>Pocket glitter Tg</v>
      </c>
      <c r="Q113" s="41">
        <f ca="1">IF(Table10[[#This Row],[NO]]="","",LOOKUP(Table10[[#This Row],[NO]],import20201[NO],import20201[ISI/ Jmlh/ Ctn]))</f>
        <v>480</v>
      </c>
      <c r="R113" s="41">
        <f ca="1">IF(Table10[[#This Row],[NO]]="","",LOOKUP(Table10[[#This Row],[NO]],import20201[NO],import20201[JUMLAH]))</f>
        <v>2</v>
      </c>
      <c r="S113" s="39" t="str">
        <f ca="1">IF(Table10[[#This Row],[NO]]="","",LOOKUP(Table10[[#This Row],[NO]],import20201[NO],import20201[GROSIR]))</f>
        <v>100000 (10%)</v>
      </c>
      <c r="T113" s="39">
        <f ca="1">IF(Table10[[#This Row],[NO]]="","",LOOKUP(Table10[[#This Row],[NO]],import20201[NO],import20201[ECERAN]))</f>
        <v>100000</v>
      </c>
    </row>
    <row r="114" spans="1:20" ht="20.100000000000001" customHeight="1">
      <c r="A114" s="41">
        <f ca="1">IF(import20201[[#This Row],[JUMLAH]]&gt;0,COUNT(A$2:A114),"")</f>
        <v>112</v>
      </c>
      <c r="B114" s="35" t="s">
        <v>3033</v>
      </c>
      <c r="C114" s="36" t="s">
        <v>3149</v>
      </c>
      <c r="D114" s="37" t="s">
        <v>3145</v>
      </c>
      <c r="E114" s="39">
        <v>480</v>
      </c>
      <c r="F114" s="39">
        <f>IF(import20201[[#This Row],[BARU]]="",import20201[[#This Row],[JUMLAH AWAL]],import20201[[#This Row],[BARU]])</f>
        <v>1</v>
      </c>
      <c r="G114" s="46" t="s">
        <v>3501</v>
      </c>
      <c r="H114" s="46">
        <v>100000</v>
      </c>
      <c r="I114" s="39">
        <v>1</v>
      </c>
      <c r="K11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4" s="41">
        <f ca="1">IF(OR(M113="",M113=MAX(import20201[NO])),"",LOOKUP(ROW(M114)-ROWS($M$1:$M$2),import20201[NO]))</f>
        <v>112</v>
      </c>
      <c r="N114" s="41" t="str">
        <f ca="1">IF(Table10[[#This Row],[NO]]="","",LOOKUP(Table10[[#This Row],[NO]],import20201[NO],import20201[-]))</f>
        <v>UTN</v>
      </c>
      <c r="O114" s="37" t="str">
        <f ca="1">IF(Table10[[#This Row],[NO]]="","",LOOKUP(Table10[[#This Row],[NO]],import20201[NO],import20201[KODE]))</f>
        <v>XM-2019-L</v>
      </c>
      <c r="P114" s="41" t="str">
        <f ca="1">IF(Table10[[#This Row],[NO]]="","",LOOKUP(Table10[[#This Row],[NO]],import20201[NO],import20201[NAMA BARANG]))</f>
        <v>Pocket glitter Tg</v>
      </c>
      <c r="Q114" s="41">
        <f ca="1">IF(Table10[[#This Row],[NO]]="","",LOOKUP(Table10[[#This Row],[NO]],import20201[NO],import20201[ISI/ Jmlh/ Ctn]))</f>
        <v>480</v>
      </c>
      <c r="R114" s="41">
        <f ca="1">IF(Table10[[#This Row],[NO]]="","",LOOKUP(Table10[[#This Row],[NO]],import20201[NO],import20201[JUMLAH]))</f>
        <v>1</v>
      </c>
      <c r="S114" s="39" t="str">
        <f ca="1">IF(Table10[[#This Row],[NO]]="","",LOOKUP(Table10[[#This Row],[NO]],import20201[NO],import20201[GROSIR]))</f>
        <v>100000 (10%)</v>
      </c>
      <c r="T114" s="39">
        <f ca="1">IF(Table10[[#This Row],[NO]]="","",LOOKUP(Table10[[#This Row],[NO]],import20201[NO],import20201[ECERAN]))</f>
        <v>100000</v>
      </c>
    </row>
    <row r="115" spans="1:20" ht="20.100000000000001" customHeight="1">
      <c r="A115" s="41">
        <f ca="1">IF(import20201[[#This Row],[JUMLAH]]&gt;0,COUNT(A$2:A115),"")</f>
        <v>113</v>
      </c>
      <c r="B115" s="35" t="s">
        <v>3033</v>
      </c>
      <c r="C115" s="36" t="s">
        <v>3150</v>
      </c>
      <c r="D115" s="37" t="s">
        <v>3145</v>
      </c>
      <c r="E115" s="39">
        <v>480</v>
      </c>
      <c r="F115" s="39">
        <f>IF(import20201[[#This Row],[BARU]]="",import20201[[#This Row],[JUMLAH AWAL]],import20201[[#This Row],[BARU]])</f>
        <v>2</v>
      </c>
      <c r="G115" s="46" t="s">
        <v>3501</v>
      </c>
      <c r="H115" s="46">
        <v>100000</v>
      </c>
      <c r="I115" s="39">
        <v>2</v>
      </c>
      <c r="K11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5" s="41">
        <f ca="1">IF(OR(M114="",M114=MAX(import20201[NO])),"",LOOKUP(ROW(M115)-ROWS($M$1:$M$2),import20201[NO]))</f>
        <v>113</v>
      </c>
      <c r="N115" s="41" t="str">
        <f ca="1">IF(Table10[[#This Row],[NO]]="","",LOOKUP(Table10[[#This Row],[NO]],import20201[NO],import20201[-]))</f>
        <v>UTN</v>
      </c>
      <c r="O115" s="37" t="str">
        <f ca="1">IF(Table10[[#This Row],[NO]]="","",LOOKUP(Table10[[#This Row],[NO]],import20201[NO],import20201[KODE]))</f>
        <v>RQ-612-L</v>
      </c>
      <c r="P115" s="41" t="str">
        <f ca="1">IF(Table10[[#This Row],[NO]]="","",LOOKUP(Table10[[#This Row],[NO]],import20201[NO],import20201[NAMA BARANG]))</f>
        <v>Pocket glitter Tg</v>
      </c>
      <c r="Q115" s="41">
        <f ca="1">IF(Table10[[#This Row],[NO]]="","",LOOKUP(Table10[[#This Row],[NO]],import20201[NO],import20201[ISI/ Jmlh/ Ctn]))</f>
        <v>480</v>
      </c>
      <c r="R115" s="41">
        <f ca="1">IF(Table10[[#This Row],[NO]]="","",LOOKUP(Table10[[#This Row],[NO]],import20201[NO],import20201[JUMLAH]))</f>
        <v>2</v>
      </c>
      <c r="S115" s="39" t="str">
        <f ca="1">IF(Table10[[#This Row],[NO]]="","",LOOKUP(Table10[[#This Row],[NO]],import20201[NO],import20201[GROSIR]))</f>
        <v>100000 (10%)</v>
      </c>
      <c r="T115" s="39">
        <f ca="1">IF(Table10[[#This Row],[NO]]="","",LOOKUP(Table10[[#This Row],[NO]],import20201[NO],import20201[ECERAN]))</f>
        <v>100000</v>
      </c>
    </row>
    <row r="116" spans="1:20" ht="20.100000000000001" customHeight="1">
      <c r="A116" s="41">
        <f ca="1">IF(import20201[[#This Row],[JUMLAH]]&gt;0,COUNT(A$2:A116),"")</f>
        <v>114</v>
      </c>
      <c r="B116" s="35" t="s">
        <v>3033</v>
      </c>
      <c r="C116" s="36" t="s">
        <v>3151</v>
      </c>
      <c r="D116" s="37" t="s">
        <v>3145</v>
      </c>
      <c r="E116" s="39">
        <v>480</v>
      </c>
      <c r="F116" s="39">
        <f>IF(import20201[[#This Row],[BARU]]="",import20201[[#This Row],[JUMLAH AWAL]],import20201[[#This Row],[BARU]])</f>
        <v>3</v>
      </c>
      <c r="G116" s="46" t="s">
        <v>3501</v>
      </c>
      <c r="H116" s="46">
        <v>100000</v>
      </c>
      <c r="I116" s="39">
        <v>3</v>
      </c>
      <c r="K11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6" s="41">
        <f ca="1">IF(OR(M115="",M115=MAX(import20201[NO])),"",LOOKUP(ROW(M116)-ROWS($M$1:$M$2),import20201[NO]))</f>
        <v>114</v>
      </c>
      <c r="N116" s="41" t="str">
        <f ca="1">IF(Table10[[#This Row],[NO]]="","",LOOKUP(Table10[[#This Row],[NO]],import20201[NO],import20201[-]))</f>
        <v>UTN</v>
      </c>
      <c r="O116" s="37" t="str">
        <f ca="1">IF(Table10[[#This Row],[NO]]="","",LOOKUP(Table10[[#This Row],[NO]],import20201[NO],import20201[KODE]))</f>
        <v>ZD203-L</v>
      </c>
      <c r="P116" s="41" t="str">
        <f ca="1">IF(Table10[[#This Row],[NO]]="","",LOOKUP(Table10[[#This Row],[NO]],import20201[NO],import20201[NAMA BARANG]))</f>
        <v>Pocket glitter Tg</v>
      </c>
      <c r="Q116" s="41">
        <f ca="1">IF(Table10[[#This Row],[NO]]="","",LOOKUP(Table10[[#This Row],[NO]],import20201[NO],import20201[ISI/ Jmlh/ Ctn]))</f>
        <v>480</v>
      </c>
      <c r="R116" s="41">
        <f ca="1">IF(Table10[[#This Row],[NO]]="","",LOOKUP(Table10[[#This Row],[NO]],import20201[NO],import20201[JUMLAH]))</f>
        <v>3</v>
      </c>
      <c r="S116" s="39" t="str">
        <f ca="1">IF(Table10[[#This Row],[NO]]="","",LOOKUP(Table10[[#This Row],[NO]],import20201[NO],import20201[GROSIR]))</f>
        <v>100000 (10%)</v>
      </c>
      <c r="T116" s="39">
        <f ca="1">IF(Table10[[#This Row],[NO]]="","",LOOKUP(Table10[[#This Row],[NO]],import20201[NO],import20201[ECERAN]))</f>
        <v>100000</v>
      </c>
    </row>
    <row r="117" spans="1:20" ht="20.100000000000001" customHeight="1">
      <c r="A117" s="41">
        <f ca="1">IF(import20201[[#This Row],[JUMLAH]]&gt;0,COUNT(A$2:A117),"")</f>
        <v>115</v>
      </c>
      <c r="B117" s="35" t="s">
        <v>3033</v>
      </c>
      <c r="C117" s="36" t="s">
        <v>3152</v>
      </c>
      <c r="D117" s="37" t="s">
        <v>3145</v>
      </c>
      <c r="E117" s="39">
        <v>480</v>
      </c>
      <c r="F117" s="39">
        <f>IF(import20201[[#This Row],[BARU]]="",import20201[[#This Row],[JUMLAH AWAL]],import20201[[#This Row],[BARU]])</f>
        <v>3</v>
      </c>
      <c r="G117" s="46" t="s">
        <v>3501</v>
      </c>
      <c r="H117" s="46">
        <v>100000</v>
      </c>
      <c r="I117" s="39">
        <v>3</v>
      </c>
      <c r="K11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7" s="41">
        <f ca="1">IF(OR(M116="",M116=MAX(import20201[NO])),"",LOOKUP(ROW(M117)-ROWS($M$1:$M$2),import20201[NO]))</f>
        <v>115</v>
      </c>
      <c r="N117" s="41" t="str">
        <f ca="1">IF(Table10[[#This Row],[NO]]="","",LOOKUP(Table10[[#This Row],[NO]],import20201[NO],import20201[-]))</f>
        <v>UTN</v>
      </c>
      <c r="O117" s="37" t="str">
        <f ca="1">IF(Table10[[#This Row],[NO]]="","",LOOKUP(Table10[[#This Row],[NO]],import20201[NO],import20201[KODE]))</f>
        <v>NO1029-L</v>
      </c>
      <c r="P117" s="41" t="str">
        <f ca="1">IF(Table10[[#This Row],[NO]]="","",LOOKUP(Table10[[#This Row],[NO]],import20201[NO],import20201[NAMA BARANG]))</f>
        <v>Pocket glitter Tg</v>
      </c>
      <c r="Q117" s="41">
        <f ca="1">IF(Table10[[#This Row],[NO]]="","",LOOKUP(Table10[[#This Row],[NO]],import20201[NO],import20201[ISI/ Jmlh/ Ctn]))</f>
        <v>480</v>
      </c>
      <c r="R117" s="41">
        <f ca="1">IF(Table10[[#This Row],[NO]]="","",LOOKUP(Table10[[#This Row],[NO]],import20201[NO],import20201[JUMLAH]))</f>
        <v>3</v>
      </c>
      <c r="S117" s="39" t="str">
        <f ca="1">IF(Table10[[#This Row],[NO]]="","",LOOKUP(Table10[[#This Row],[NO]],import20201[NO],import20201[GROSIR]))</f>
        <v>100000 (10%)</v>
      </c>
      <c r="T117" s="39">
        <f ca="1">IF(Table10[[#This Row],[NO]]="","",LOOKUP(Table10[[#This Row],[NO]],import20201[NO],import20201[ECERAN]))</f>
        <v>100000</v>
      </c>
    </row>
    <row r="118" spans="1:20" ht="20.100000000000001" customHeight="1">
      <c r="A118" s="41">
        <f ca="1">IF(import20201[[#This Row],[JUMLAH]]&gt;0,COUNT(A$2:A118),"")</f>
        <v>116</v>
      </c>
      <c r="B118" s="35" t="s">
        <v>3033</v>
      </c>
      <c r="C118" s="36" t="s">
        <v>3153</v>
      </c>
      <c r="D118" s="37" t="s">
        <v>3154</v>
      </c>
      <c r="E118" s="39">
        <v>1000</v>
      </c>
      <c r="F118" s="39">
        <f>IF(import20201[[#This Row],[BARU]]="",import20201[[#This Row],[JUMLAH AWAL]],import20201[[#This Row],[BARU]])</f>
        <v>8</v>
      </c>
      <c r="G118" s="46" t="s">
        <v>3530</v>
      </c>
      <c r="H118" s="46">
        <v>8500</v>
      </c>
      <c r="I118" s="39">
        <v>8</v>
      </c>
      <c r="K11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8" s="41">
        <f ca="1">IF(OR(M117="",M117=MAX(import20201[NO])),"",LOOKUP(ROW(M118)-ROWS($M$1:$M$2),import20201[NO]))</f>
        <v>116</v>
      </c>
      <c r="N118" s="41" t="str">
        <f ca="1">IF(Table10[[#This Row],[NO]]="","",LOOKUP(Table10[[#This Row],[NO]],import20201[NO],import20201[-]))</f>
        <v>UTN</v>
      </c>
      <c r="O118" s="37" t="str">
        <f ca="1">IF(Table10[[#This Row],[NO]]="","",LOOKUP(Table10[[#This Row],[NO]],import20201[NO],import20201[KODE]))</f>
        <v>CH-30</v>
      </c>
      <c r="P118" s="41" t="str">
        <f ca="1">IF(Table10[[#This Row],[NO]]="","",LOOKUP(Table10[[#This Row],[NO]],import20201[NO],import20201[NAMA BARANG]))</f>
        <v>Ribbon</v>
      </c>
      <c r="Q118" s="41">
        <f ca="1">IF(Table10[[#This Row],[NO]]="","",LOOKUP(Table10[[#This Row],[NO]],import20201[NO],import20201[ISI/ Jmlh/ Ctn]))</f>
        <v>1000</v>
      </c>
      <c r="R118" s="41">
        <f ca="1">IF(Table10[[#This Row],[NO]]="","",LOOKUP(Table10[[#This Row],[NO]],import20201[NO],import20201[JUMLAH]))</f>
        <v>8</v>
      </c>
      <c r="S118" s="39" t="str">
        <f ca="1">IF(Table10[[#This Row],[NO]]="","",LOOKUP(Table10[[#This Row],[NO]],import20201[NO],import20201[GROSIR]))</f>
        <v>8500 (10%)</v>
      </c>
      <c r="T118" s="39">
        <f ca="1">IF(Table10[[#This Row],[NO]]="","",LOOKUP(Table10[[#This Row],[NO]],import20201[NO],import20201[ECERAN]))</f>
        <v>8500</v>
      </c>
    </row>
    <row r="119" spans="1:20" ht="20.100000000000001" customHeight="1">
      <c r="A119" s="41">
        <f ca="1">IF(import20201[[#This Row],[JUMLAH]]&gt;0,COUNT(A$2:A119),"")</f>
        <v>117</v>
      </c>
      <c r="B119" s="35" t="s">
        <v>3033</v>
      </c>
      <c r="C119" s="36" t="s">
        <v>3155</v>
      </c>
      <c r="D119" s="37" t="s">
        <v>3154</v>
      </c>
      <c r="E119" s="39">
        <v>1000</v>
      </c>
      <c r="F119" s="39">
        <f>IF(import20201[[#This Row],[BARU]]="",import20201[[#This Row],[JUMLAH AWAL]],import20201[[#This Row],[BARU]])</f>
        <v>6</v>
      </c>
      <c r="G119" s="46" t="s">
        <v>3588</v>
      </c>
      <c r="H119" s="46">
        <v>9500</v>
      </c>
      <c r="I119" s="39">
        <v>6</v>
      </c>
      <c r="K11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9" s="41">
        <f ca="1">IF(OR(M118="",M118=MAX(import20201[NO])),"",LOOKUP(ROW(M119)-ROWS($M$1:$M$2),import20201[NO]))</f>
        <v>117</v>
      </c>
      <c r="N119" s="41" t="str">
        <f ca="1">IF(Table10[[#This Row],[NO]]="","",LOOKUP(Table10[[#This Row],[NO]],import20201[NO],import20201[-]))</f>
        <v>UTN</v>
      </c>
      <c r="O119" s="37" t="str">
        <f ca="1">IF(Table10[[#This Row],[NO]]="","",LOOKUP(Table10[[#This Row],[NO]],import20201[NO],import20201[KODE]))</f>
        <v>CH-30-1</v>
      </c>
      <c r="P119" s="41" t="str">
        <f ca="1">IF(Table10[[#This Row],[NO]]="","",LOOKUP(Table10[[#This Row],[NO]],import20201[NO],import20201[NAMA BARANG]))</f>
        <v>Ribbon</v>
      </c>
      <c r="Q119" s="41">
        <f ca="1">IF(Table10[[#This Row],[NO]]="","",LOOKUP(Table10[[#This Row],[NO]],import20201[NO],import20201[ISI/ Jmlh/ Ctn]))</f>
        <v>1000</v>
      </c>
      <c r="R119" s="41">
        <f ca="1">IF(Table10[[#This Row],[NO]]="","",LOOKUP(Table10[[#This Row],[NO]],import20201[NO],import20201[JUMLAH]))</f>
        <v>6</v>
      </c>
      <c r="S119" s="39" t="str">
        <f ca="1">IF(Table10[[#This Row],[NO]]="","",LOOKUP(Table10[[#This Row],[NO]],import20201[NO],import20201[GROSIR]))</f>
        <v>9500 (10%)</v>
      </c>
      <c r="T119" s="39">
        <f ca="1">IF(Table10[[#This Row],[NO]]="","",LOOKUP(Table10[[#This Row],[NO]],import20201[NO],import20201[ECERAN]))</f>
        <v>9500</v>
      </c>
    </row>
    <row r="120" spans="1:20" ht="20.100000000000001" customHeight="1">
      <c r="A120" s="41">
        <f ca="1">IF(import20201[[#This Row],[JUMLAH]]&gt;0,COUNT(A$2:A120),"")</f>
        <v>118</v>
      </c>
      <c r="B120" s="35" t="s">
        <v>3033</v>
      </c>
      <c r="C120" s="36" t="s">
        <v>3156</v>
      </c>
      <c r="D120" s="37" t="s">
        <v>3154</v>
      </c>
      <c r="E120" s="39">
        <v>1000</v>
      </c>
      <c r="F120" s="39">
        <f>IF(import20201[[#This Row],[BARU]]="",import20201[[#This Row],[JUMLAH AWAL]],import20201[[#This Row],[BARU]])</f>
        <v>8</v>
      </c>
      <c r="G120" s="46" t="s">
        <v>3530</v>
      </c>
      <c r="H120" s="46">
        <v>8500</v>
      </c>
      <c r="I120" s="39">
        <v>8</v>
      </c>
      <c r="K12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0" s="41">
        <f ca="1">IF(OR(M119="",M119=MAX(import20201[NO])),"",LOOKUP(ROW(M120)-ROWS($M$1:$M$2),import20201[NO]))</f>
        <v>118</v>
      </c>
      <c r="N120" s="41" t="str">
        <f ca="1">IF(Table10[[#This Row],[NO]]="","",LOOKUP(Table10[[#This Row],[NO]],import20201[NO],import20201[-]))</f>
        <v>UTN</v>
      </c>
      <c r="O120" s="37" t="str">
        <f ca="1">IF(Table10[[#This Row],[NO]]="","",LOOKUP(Table10[[#This Row],[NO]],import20201[NO],import20201[KODE]))</f>
        <v>TH-30</v>
      </c>
      <c r="P120" s="41" t="str">
        <f ca="1">IF(Table10[[#This Row],[NO]]="","",LOOKUP(Table10[[#This Row],[NO]],import20201[NO],import20201[NAMA BARANG]))</f>
        <v>Ribbon</v>
      </c>
      <c r="Q120" s="41">
        <f ca="1">IF(Table10[[#This Row],[NO]]="","",LOOKUP(Table10[[#This Row],[NO]],import20201[NO],import20201[ISI/ Jmlh/ Ctn]))</f>
        <v>1000</v>
      </c>
      <c r="R120" s="41">
        <f ca="1">IF(Table10[[#This Row],[NO]]="","",LOOKUP(Table10[[#This Row],[NO]],import20201[NO],import20201[JUMLAH]))</f>
        <v>8</v>
      </c>
      <c r="S120" s="39" t="str">
        <f ca="1">IF(Table10[[#This Row],[NO]]="","",LOOKUP(Table10[[#This Row],[NO]],import20201[NO],import20201[GROSIR]))</f>
        <v>8500 (10%)</v>
      </c>
      <c r="T120" s="39">
        <f ca="1">IF(Table10[[#This Row],[NO]]="","",LOOKUP(Table10[[#This Row],[NO]],import20201[NO],import20201[ECERAN]))</f>
        <v>8500</v>
      </c>
    </row>
    <row r="121" spans="1:20" ht="20.100000000000001" customHeight="1">
      <c r="A121" s="41">
        <f ca="1">IF(import20201[[#This Row],[JUMLAH]]&gt;0,COUNT(A$2:A121),"")</f>
        <v>119</v>
      </c>
      <c r="B121" s="35" t="s">
        <v>3033</v>
      </c>
      <c r="C121" s="36" t="s">
        <v>3157</v>
      </c>
      <c r="D121" s="37" t="s">
        <v>3154</v>
      </c>
      <c r="E121" s="39">
        <v>400</v>
      </c>
      <c r="F121" s="39">
        <f>IF(import20201[[#This Row],[BARU]]="",import20201[[#This Row],[JUMLAH AWAL]],import20201[[#This Row],[BARU]])</f>
        <v>2</v>
      </c>
      <c r="G121" s="46" t="s">
        <v>3506</v>
      </c>
      <c r="H121" s="46">
        <v>15000</v>
      </c>
      <c r="I121" s="39">
        <v>2</v>
      </c>
      <c r="K12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1" s="41">
        <f ca="1">IF(OR(M120="",M120=MAX(import20201[NO])),"",LOOKUP(ROW(M121)-ROWS($M$1:$M$2),import20201[NO]))</f>
        <v>119</v>
      </c>
      <c r="N121" s="41" t="str">
        <f ca="1">IF(Table10[[#This Row],[NO]]="","",LOOKUP(Table10[[#This Row],[NO]],import20201[NO],import20201[-]))</f>
        <v>UTN</v>
      </c>
      <c r="O121" s="37" t="str">
        <f ca="1">IF(Table10[[#This Row],[NO]]="","",LOOKUP(Table10[[#This Row],[NO]],import20201[NO],import20201[KODE]))</f>
        <v>TH-50</v>
      </c>
      <c r="P121" s="41" t="str">
        <f ca="1">IF(Table10[[#This Row],[NO]]="","",LOOKUP(Table10[[#This Row],[NO]],import20201[NO],import20201[NAMA BARANG]))</f>
        <v>Ribbon</v>
      </c>
      <c r="Q121" s="41">
        <f ca="1">IF(Table10[[#This Row],[NO]]="","",LOOKUP(Table10[[#This Row],[NO]],import20201[NO],import20201[ISI/ Jmlh/ Ctn]))</f>
        <v>400</v>
      </c>
      <c r="R121" s="41">
        <f ca="1">IF(Table10[[#This Row],[NO]]="","",LOOKUP(Table10[[#This Row],[NO]],import20201[NO],import20201[JUMLAH]))</f>
        <v>2</v>
      </c>
      <c r="S121" s="39" t="str">
        <f ca="1">IF(Table10[[#This Row],[NO]]="","",LOOKUP(Table10[[#This Row],[NO]],import20201[NO],import20201[GROSIR]))</f>
        <v>15000 (10%)</v>
      </c>
      <c r="T121" s="39">
        <f ca="1">IF(Table10[[#This Row],[NO]]="","",LOOKUP(Table10[[#This Row],[NO]],import20201[NO],import20201[ECERAN]))</f>
        <v>15000</v>
      </c>
    </row>
    <row r="122" spans="1:20" ht="20.100000000000001" customHeight="1">
      <c r="A122" s="41">
        <f ca="1">IF(import20201[[#This Row],[JUMLAH]]&gt;0,COUNT(A$2:A122),"")</f>
        <v>120</v>
      </c>
      <c r="B122" s="35" t="s">
        <v>3033</v>
      </c>
      <c r="C122" s="36" t="s">
        <v>3158</v>
      </c>
      <c r="D122" s="37" t="s">
        <v>3154</v>
      </c>
      <c r="E122" s="39">
        <v>1000</v>
      </c>
      <c r="F122" s="39">
        <f>IF(import20201[[#This Row],[BARU]]="",import20201[[#This Row],[JUMLAH AWAL]],import20201[[#This Row],[BARU]])</f>
        <v>8</v>
      </c>
      <c r="G122" s="46" t="s">
        <v>3588</v>
      </c>
      <c r="H122" s="46">
        <v>9500</v>
      </c>
      <c r="I122" s="39">
        <v>8</v>
      </c>
      <c r="K12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2" s="41">
        <f ca="1">IF(OR(M121="",M121=MAX(import20201[NO])),"",LOOKUP(ROW(M122)-ROWS($M$1:$M$2),import20201[NO]))</f>
        <v>120</v>
      </c>
      <c r="N122" s="41" t="str">
        <f ca="1">IF(Table10[[#This Row],[NO]]="","",LOOKUP(Table10[[#This Row],[NO]],import20201[NO],import20201[-]))</f>
        <v>UTN</v>
      </c>
      <c r="O122" s="37" t="str">
        <f ca="1">IF(Table10[[#This Row],[NO]]="","",LOOKUP(Table10[[#This Row],[NO]],import20201[NO],import20201[KODE]))</f>
        <v>TH-30-1</v>
      </c>
      <c r="P122" s="41" t="str">
        <f ca="1">IF(Table10[[#This Row],[NO]]="","",LOOKUP(Table10[[#This Row],[NO]],import20201[NO],import20201[NAMA BARANG]))</f>
        <v>Ribbon</v>
      </c>
      <c r="Q122" s="41">
        <f ca="1">IF(Table10[[#This Row],[NO]]="","",LOOKUP(Table10[[#This Row],[NO]],import20201[NO],import20201[ISI/ Jmlh/ Ctn]))</f>
        <v>1000</v>
      </c>
      <c r="R122" s="41">
        <f ca="1">IF(Table10[[#This Row],[NO]]="","",LOOKUP(Table10[[#This Row],[NO]],import20201[NO],import20201[JUMLAH]))</f>
        <v>8</v>
      </c>
      <c r="S122" s="39" t="str">
        <f ca="1">IF(Table10[[#This Row],[NO]]="","",LOOKUP(Table10[[#This Row],[NO]],import20201[NO],import20201[GROSIR]))</f>
        <v>9500 (10%)</v>
      </c>
      <c r="T122" s="39">
        <f ca="1">IF(Table10[[#This Row],[NO]]="","",LOOKUP(Table10[[#This Row],[NO]],import20201[NO],import20201[ECERAN]))</f>
        <v>9500</v>
      </c>
    </row>
    <row r="123" spans="1:20" ht="20.100000000000001" customHeight="1">
      <c r="A123" s="41">
        <f ca="1">IF(import20201[[#This Row],[JUMLAH]]&gt;0,COUNT(A$2:A123),"")</f>
        <v>121</v>
      </c>
      <c r="B123" s="35" t="s">
        <v>3033</v>
      </c>
      <c r="C123" s="36" t="s">
        <v>3159</v>
      </c>
      <c r="D123" s="37" t="s">
        <v>3154</v>
      </c>
      <c r="E123" s="39">
        <v>400</v>
      </c>
      <c r="F123" s="39">
        <f>IF(import20201[[#This Row],[BARU]]="",import20201[[#This Row],[JUMLAH AWAL]],import20201[[#This Row],[BARU]])</f>
        <v>2</v>
      </c>
      <c r="G123" s="46" t="s">
        <v>3507</v>
      </c>
      <c r="H123" s="46">
        <v>17500</v>
      </c>
      <c r="I123" s="39">
        <v>2</v>
      </c>
      <c r="K12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3" s="41">
        <f ca="1">IF(OR(M122="",M122=MAX(import20201[NO])),"",LOOKUP(ROW(M123)-ROWS($M$1:$M$2),import20201[NO]))</f>
        <v>121</v>
      </c>
      <c r="N123" s="41" t="str">
        <f ca="1">IF(Table10[[#This Row],[NO]]="","",LOOKUP(Table10[[#This Row],[NO]],import20201[NO],import20201[-]))</f>
        <v>UTN</v>
      </c>
      <c r="O123" s="37" t="str">
        <f ca="1">IF(Table10[[#This Row],[NO]]="","",LOOKUP(Table10[[#This Row],[NO]],import20201[NO],import20201[KODE]))</f>
        <v>TH-50-1</v>
      </c>
      <c r="P123" s="41" t="str">
        <f ca="1">IF(Table10[[#This Row],[NO]]="","",LOOKUP(Table10[[#This Row],[NO]],import20201[NO],import20201[NAMA BARANG]))</f>
        <v>Ribbon</v>
      </c>
      <c r="Q123" s="41">
        <f ca="1">IF(Table10[[#This Row],[NO]]="","",LOOKUP(Table10[[#This Row],[NO]],import20201[NO],import20201[ISI/ Jmlh/ Ctn]))</f>
        <v>400</v>
      </c>
      <c r="R123" s="41">
        <f ca="1">IF(Table10[[#This Row],[NO]]="","",LOOKUP(Table10[[#This Row],[NO]],import20201[NO],import20201[JUMLAH]))</f>
        <v>2</v>
      </c>
      <c r="S123" s="39" t="str">
        <f ca="1">IF(Table10[[#This Row],[NO]]="","",LOOKUP(Table10[[#This Row],[NO]],import20201[NO],import20201[GROSIR]))</f>
        <v>17500 (10%)</v>
      </c>
      <c r="T123" s="39">
        <f ca="1">IF(Table10[[#This Row],[NO]]="","",LOOKUP(Table10[[#This Row],[NO]],import20201[NO],import20201[ECERAN]))</f>
        <v>17500</v>
      </c>
    </row>
    <row r="124" spans="1:20" ht="20.100000000000001" customHeight="1">
      <c r="A124" s="41">
        <f ca="1">IF(import20201[[#This Row],[JUMLAH]]&gt;0,COUNT(A$2:A124),"")</f>
        <v>122</v>
      </c>
      <c r="B124" s="35" t="s">
        <v>3033</v>
      </c>
      <c r="C124" s="36" t="s">
        <v>3160</v>
      </c>
      <c r="D124" s="37" t="s">
        <v>3154</v>
      </c>
      <c r="E124" s="39">
        <v>1000</v>
      </c>
      <c r="F124" s="39">
        <f>IF(import20201[[#This Row],[BARU]]="",import20201[[#This Row],[JUMLAH AWAL]],import20201[[#This Row],[BARU]])</f>
        <v>5</v>
      </c>
      <c r="G124" s="46" t="s">
        <v>3530</v>
      </c>
      <c r="H124" s="46">
        <v>8500</v>
      </c>
      <c r="I124" s="39">
        <v>5</v>
      </c>
      <c r="K12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4" s="41">
        <f ca="1">IF(OR(M123="",M123=MAX(import20201[NO])),"",LOOKUP(ROW(M124)-ROWS($M$1:$M$2),import20201[NO]))</f>
        <v>122</v>
      </c>
      <c r="N124" s="41" t="str">
        <f ca="1">IF(Table10[[#This Row],[NO]]="","",LOOKUP(Table10[[#This Row],[NO]],import20201[NO],import20201[-]))</f>
        <v>UTN</v>
      </c>
      <c r="O124" s="37" t="str">
        <f ca="1">IF(Table10[[#This Row],[NO]]="","",LOOKUP(Table10[[#This Row],[NO]],import20201[NO],import20201[KODE]))</f>
        <v>THT-30</v>
      </c>
      <c r="P124" s="41" t="str">
        <f ca="1">IF(Table10[[#This Row],[NO]]="","",LOOKUP(Table10[[#This Row],[NO]],import20201[NO],import20201[NAMA BARANG]))</f>
        <v>Ribbon</v>
      </c>
      <c r="Q124" s="41">
        <f ca="1">IF(Table10[[#This Row],[NO]]="","",LOOKUP(Table10[[#This Row],[NO]],import20201[NO],import20201[ISI/ Jmlh/ Ctn]))</f>
        <v>1000</v>
      </c>
      <c r="R124" s="41">
        <f ca="1">IF(Table10[[#This Row],[NO]]="","",LOOKUP(Table10[[#This Row],[NO]],import20201[NO],import20201[JUMLAH]))</f>
        <v>5</v>
      </c>
      <c r="S124" s="39" t="str">
        <f ca="1">IF(Table10[[#This Row],[NO]]="","",LOOKUP(Table10[[#This Row],[NO]],import20201[NO],import20201[GROSIR]))</f>
        <v>8500 (10%)</v>
      </c>
      <c r="T124" s="39">
        <f ca="1">IF(Table10[[#This Row],[NO]]="","",LOOKUP(Table10[[#This Row],[NO]],import20201[NO],import20201[ECERAN]))</f>
        <v>8500</v>
      </c>
    </row>
    <row r="125" spans="1:20" ht="20.100000000000001" customHeight="1">
      <c r="A125" s="41">
        <f ca="1">IF(import20201[[#This Row],[JUMLAH]]&gt;0,COUNT(A$2:A125),"")</f>
        <v>123</v>
      </c>
      <c r="B125" s="35" t="s">
        <v>3033</v>
      </c>
      <c r="C125" s="36" t="s">
        <v>3161</v>
      </c>
      <c r="D125" s="37" t="s">
        <v>3154</v>
      </c>
      <c r="E125" s="39">
        <v>1000</v>
      </c>
      <c r="F125" s="39">
        <f>IF(import20201[[#This Row],[BARU]]="",import20201[[#This Row],[JUMLAH AWAL]],import20201[[#This Row],[BARU]])</f>
        <v>7</v>
      </c>
      <c r="G125" s="46" t="s">
        <v>3588</v>
      </c>
      <c r="H125" s="46">
        <v>9500</v>
      </c>
      <c r="I125" s="39">
        <v>7</v>
      </c>
      <c r="K12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5" s="41">
        <f ca="1">IF(OR(M124="",M124=MAX(import20201[NO])),"",LOOKUP(ROW(M125)-ROWS($M$1:$M$2),import20201[NO]))</f>
        <v>123</v>
      </c>
      <c r="N125" s="41" t="str">
        <f ca="1">IF(Table10[[#This Row],[NO]]="","",LOOKUP(Table10[[#This Row],[NO]],import20201[NO],import20201[-]))</f>
        <v>UTN</v>
      </c>
      <c r="O125" s="37" t="str">
        <f ca="1">IF(Table10[[#This Row],[NO]]="","",LOOKUP(Table10[[#This Row],[NO]],import20201[NO],import20201[KODE]))</f>
        <v>THT-30-1</v>
      </c>
      <c r="P125" s="41" t="str">
        <f ca="1">IF(Table10[[#This Row],[NO]]="","",LOOKUP(Table10[[#This Row],[NO]],import20201[NO],import20201[NAMA BARANG]))</f>
        <v>Ribbon</v>
      </c>
      <c r="Q125" s="41">
        <f ca="1">IF(Table10[[#This Row],[NO]]="","",LOOKUP(Table10[[#This Row],[NO]],import20201[NO],import20201[ISI/ Jmlh/ Ctn]))</f>
        <v>1000</v>
      </c>
      <c r="R125" s="41">
        <f ca="1">IF(Table10[[#This Row],[NO]]="","",LOOKUP(Table10[[#This Row],[NO]],import20201[NO],import20201[JUMLAH]))</f>
        <v>7</v>
      </c>
      <c r="S125" s="39" t="str">
        <f ca="1">IF(Table10[[#This Row],[NO]]="","",LOOKUP(Table10[[#This Row],[NO]],import20201[NO],import20201[GROSIR]))</f>
        <v>9500 (10%)</v>
      </c>
      <c r="T125" s="39">
        <f ca="1">IF(Table10[[#This Row],[NO]]="","",LOOKUP(Table10[[#This Row],[NO]],import20201[NO],import20201[ECERAN]))</f>
        <v>9500</v>
      </c>
    </row>
    <row r="126" spans="1:20" ht="20.100000000000001" customHeight="1">
      <c r="A126" s="41">
        <f ca="1">IF(import20201[[#This Row],[JUMLAH]]&gt;0,COUNT(A$2:A126),"")</f>
        <v>124</v>
      </c>
      <c r="B126" s="35" t="s">
        <v>3033</v>
      </c>
      <c r="C126" s="36" t="s">
        <v>3162</v>
      </c>
      <c r="D126" s="37" t="s">
        <v>3154</v>
      </c>
      <c r="E126" s="39">
        <v>400</v>
      </c>
      <c r="F126" s="39">
        <f>IF(import20201[[#This Row],[BARU]]="",import20201[[#This Row],[JUMLAH AWAL]],import20201[[#This Row],[BARU]])</f>
        <v>1</v>
      </c>
      <c r="G126" s="46" t="s">
        <v>3507</v>
      </c>
      <c r="H126" s="46">
        <v>17500</v>
      </c>
      <c r="I126" s="39">
        <v>1</v>
      </c>
      <c r="K12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6" s="41">
        <f ca="1">IF(OR(M125="",M125=MAX(import20201[NO])),"",LOOKUP(ROW(M126)-ROWS($M$1:$M$2),import20201[NO]))</f>
        <v>124</v>
      </c>
      <c r="N126" s="41" t="str">
        <f ca="1">IF(Table10[[#This Row],[NO]]="","",LOOKUP(Table10[[#This Row],[NO]],import20201[NO],import20201[-]))</f>
        <v>UTN</v>
      </c>
      <c r="O126" s="37" t="str">
        <f ca="1">IF(Table10[[#This Row],[NO]]="","",LOOKUP(Table10[[#This Row],[NO]],import20201[NO],import20201[KODE]))</f>
        <v>THT-50-1</v>
      </c>
      <c r="P126" s="41" t="str">
        <f ca="1">IF(Table10[[#This Row],[NO]]="","",LOOKUP(Table10[[#This Row],[NO]],import20201[NO],import20201[NAMA BARANG]))</f>
        <v>Ribbon</v>
      </c>
      <c r="Q126" s="41">
        <f ca="1">IF(Table10[[#This Row],[NO]]="","",LOOKUP(Table10[[#This Row],[NO]],import20201[NO],import20201[ISI/ Jmlh/ Ctn]))</f>
        <v>400</v>
      </c>
      <c r="R126" s="41">
        <f ca="1">IF(Table10[[#This Row],[NO]]="","",LOOKUP(Table10[[#This Row],[NO]],import20201[NO],import20201[JUMLAH]))</f>
        <v>1</v>
      </c>
      <c r="S126" s="39" t="str">
        <f ca="1">IF(Table10[[#This Row],[NO]]="","",LOOKUP(Table10[[#This Row],[NO]],import20201[NO],import20201[GROSIR]))</f>
        <v>17500 (10%)</v>
      </c>
      <c r="T126" s="39">
        <f ca="1">IF(Table10[[#This Row],[NO]]="","",LOOKUP(Table10[[#This Row],[NO]],import20201[NO],import20201[ECERAN]))</f>
        <v>17500</v>
      </c>
    </row>
    <row r="127" spans="1:20" ht="20.100000000000001" customHeight="1">
      <c r="A127" s="41">
        <f ca="1">IF(import20201[[#This Row],[JUMLAH]]&gt;0,COUNT(A$2:A127),"")</f>
        <v>125</v>
      </c>
      <c r="B127" s="35" t="s">
        <v>3033</v>
      </c>
      <c r="C127" s="36" t="s">
        <v>3163</v>
      </c>
      <c r="D127" s="37" t="s">
        <v>3154</v>
      </c>
      <c r="E127" s="39">
        <v>1000</v>
      </c>
      <c r="F127" s="39">
        <f>IF(import20201[[#This Row],[BARU]]="",import20201[[#This Row],[JUMLAH AWAL]],import20201[[#This Row],[BARU]])</f>
        <v>6</v>
      </c>
      <c r="G127" s="46" t="s">
        <v>3589</v>
      </c>
      <c r="H127" s="46">
        <v>7500</v>
      </c>
      <c r="I127" s="39">
        <v>6</v>
      </c>
      <c r="K12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7" s="41">
        <f ca="1">IF(OR(M126="",M126=MAX(import20201[NO])),"",LOOKUP(ROW(M127)-ROWS($M$1:$M$2),import20201[NO]))</f>
        <v>125</v>
      </c>
      <c r="N127" s="41" t="str">
        <f ca="1">IF(Table10[[#This Row],[NO]]="","",LOOKUP(Table10[[#This Row],[NO]],import20201[NO],import20201[-]))</f>
        <v>UTN</v>
      </c>
      <c r="O127" s="37" t="str">
        <f ca="1">IF(Table10[[#This Row],[NO]]="","",LOOKUP(Table10[[#This Row],[NO]],import20201[NO],import20201[KODE]))</f>
        <v>JC-30</v>
      </c>
      <c r="P127" s="41" t="str">
        <f ca="1">IF(Table10[[#This Row],[NO]]="","",LOOKUP(Table10[[#This Row],[NO]],import20201[NO],import20201[NAMA BARANG]))</f>
        <v>Ribbon</v>
      </c>
      <c r="Q127" s="41">
        <f ca="1">IF(Table10[[#This Row],[NO]]="","",LOOKUP(Table10[[#This Row],[NO]],import20201[NO],import20201[ISI/ Jmlh/ Ctn]))</f>
        <v>1000</v>
      </c>
      <c r="R127" s="41">
        <f ca="1">IF(Table10[[#This Row],[NO]]="","",LOOKUP(Table10[[#This Row],[NO]],import20201[NO],import20201[JUMLAH]))</f>
        <v>6</v>
      </c>
      <c r="S127" s="39" t="str">
        <f ca="1">IF(Table10[[#This Row],[NO]]="","",LOOKUP(Table10[[#This Row],[NO]],import20201[NO],import20201[GROSIR]))</f>
        <v>7500 (10%)</v>
      </c>
      <c r="T127" s="39">
        <f ca="1">IF(Table10[[#This Row],[NO]]="","",LOOKUP(Table10[[#This Row],[NO]],import20201[NO],import20201[ECERAN]))</f>
        <v>7500</v>
      </c>
    </row>
    <row r="128" spans="1:20" ht="20.100000000000001" customHeight="1">
      <c r="A128" s="41">
        <f ca="1">IF(import20201[[#This Row],[JUMLAH]]&gt;0,COUNT(A$2:A128),"")</f>
        <v>126</v>
      </c>
      <c r="B128" s="35" t="s">
        <v>3033</v>
      </c>
      <c r="C128" s="36" t="s">
        <v>3164</v>
      </c>
      <c r="D128" s="37" t="s">
        <v>3154</v>
      </c>
      <c r="E128" s="39">
        <v>1000</v>
      </c>
      <c r="F128" s="39">
        <f>IF(import20201[[#This Row],[BARU]]="",import20201[[#This Row],[JUMLAH AWAL]],import20201[[#This Row],[BARU]])</f>
        <v>5</v>
      </c>
      <c r="G128" s="46" t="s">
        <v>3588</v>
      </c>
      <c r="H128" s="46">
        <v>9500</v>
      </c>
      <c r="I128" s="39">
        <v>5</v>
      </c>
      <c r="K12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8" s="41">
        <f ca="1">IF(OR(M127="",M127=MAX(import20201[NO])),"",LOOKUP(ROW(M128)-ROWS($M$1:$M$2),import20201[NO]))</f>
        <v>126</v>
      </c>
      <c r="N128" s="41" t="str">
        <f ca="1">IF(Table10[[#This Row],[NO]]="","",LOOKUP(Table10[[#This Row],[NO]],import20201[NO],import20201[-]))</f>
        <v>UTN</v>
      </c>
      <c r="O128" s="37" t="str">
        <f ca="1">IF(Table10[[#This Row],[NO]]="","",LOOKUP(Table10[[#This Row],[NO]],import20201[NO],import20201[KODE]))</f>
        <v>XS-30</v>
      </c>
      <c r="P128" s="41" t="str">
        <f ca="1">IF(Table10[[#This Row],[NO]]="","",LOOKUP(Table10[[#This Row],[NO]],import20201[NO],import20201[NAMA BARANG]))</f>
        <v>Ribbon</v>
      </c>
      <c r="Q128" s="41">
        <f ca="1">IF(Table10[[#This Row],[NO]]="","",LOOKUP(Table10[[#This Row],[NO]],import20201[NO],import20201[ISI/ Jmlh/ Ctn]))</f>
        <v>1000</v>
      </c>
      <c r="R128" s="41">
        <f ca="1">IF(Table10[[#This Row],[NO]]="","",LOOKUP(Table10[[#This Row],[NO]],import20201[NO],import20201[JUMLAH]))</f>
        <v>5</v>
      </c>
      <c r="S128" s="39" t="str">
        <f ca="1">IF(Table10[[#This Row],[NO]]="","",LOOKUP(Table10[[#This Row],[NO]],import20201[NO],import20201[GROSIR]))</f>
        <v>9500 (10%)</v>
      </c>
      <c r="T128" s="39">
        <f ca="1">IF(Table10[[#This Row],[NO]]="","",LOOKUP(Table10[[#This Row],[NO]],import20201[NO],import20201[ECERAN]))</f>
        <v>9500</v>
      </c>
    </row>
    <row r="129" spans="1:20" ht="20.100000000000001" customHeight="1">
      <c r="A129" s="41">
        <f ca="1">IF(import20201[[#This Row],[JUMLAH]]&gt;0,COUNT(A$2:A129),"")</f>
        <v>127</v>
      </c>
      <c r="B129" s="35" t="s">
        <v>3033</v>
      </c>
      <c r="C129" s="36" t="s">
        <v>3165</v>
      </c>
      <c r="D129" s="37" t="s">
        <v>3166</v>
      </c>
      <c r="E129" s="39">
        <v>2160</v>
      </c>
      <c r="F129" s="39">
        <f>IF(import20201[[#This Row],[BARU]]="",import20201[[#This Row],[JUMLAH AWAL]],import20201[[#This Row],[BARU]])</f>
        <v>2</v>
      </c>
      <c r="G129" s="46" t="s">
        <v>3509</v>
      </c>
      <c r="H129" s="46">
        <v>90000</v>
      </c>
      <c r="I129" s="39">
        <v>2</v>
      </c>
      <c r="K12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9" s="41">
        <f ca="1">IF(OR(M128="",M128=MAX(import20201[NO])),"",LOOKUP(ROW(M129)-ROWS($M$1:$M$2),import20201[NO]))</f>
        <v>127</v>
      </c>
      <c r="N129" s="41" t="str">
        <f ca="1">IF(Table10[[#This Row],[NO]]="","",LOOKUP(Table10[[#This Row],[NO]],import20201[NO],import20201[-]))</f>
        <v>UTN</v>
      </c>
      <c r="O129" s="37" t="str">
        <f ca="1">IF(Table10[[#This Row],[NO]]="","",LOOKUP(Table10[[#This Row],[NO]],import20201[NO],import20201[KODE]))</f>
        <v>CL-888</v>
      </c>
      <c r="P129" s="41" t="str">
        <f ca="1">IF(Table10[[#This Row],[NO]]="","",LOOKUP(Table10[[#This Row],[NO]],import20201[NO],import20201[NAMA BARANG]))</f>
        <v>Sharpener isi (60)</v>
      </c>
      <c r="Q129" s="41">
        <f ca="1">IF(Table10[[#This Row],[NO]]="","",LOOKUP(Table10[[#This Row],[NO]],import20201[NO],import20201[ISI/ Jmlh/ Ctn]))</f>
        <v>2160</v>
      </c>
      <c r="R129" s="41">
        <f ca="1">IF(Table10[[#This Row],[NO]]="","",LOOKUP(Table10[[#This Row],[NO]],import20201[NO],import20201[JUMLAH]))</f>
        <v>2</v>
      </c>
      <c r="S129" s="39" t="str">
        <f ca="1">IF(Table10[[#This Row],[NO]]="","",LOOKUP(Table10[[#This Row],[NO]],import20201[NO],import20201[GROSIR]))</f>
        <v>90000 (10%)</v>
      </c>
      <c r="T129" s="39">
        <f ca="1">IF(Table10[[#This Row],[NO]]="","",LOOKUP(Table10[[#This Row],[NO]],import20201[NO],import20201[ECERAN]))</f>
        <v>90000</v>
      </c>
    </row>
    <row r="130" spans="1:20" ht="20.100000000000001" customHeight="1">
      <c r="A130" s="41">
        <f ca="1">IF(import20201[[#This Row],[JUMLAH]]&gt;0,COUNT(A$2:A130),"")</f>
        <v>128</v>
      </c>
      <c r="B130" s="35" t="s">
        <v>3033</v>
      </c>
      <c r="C130" s="36" t="s">
        <v>3167</v>
      </c>
      <c r="D130" s="37" t="s">
        <v>3168</v>
      </c>
      <c r="E130" s="39">
        <v>2304</v>
      </c>
      <c r="F130" s="39">
        <f>IF(import20201[[#This Row],[BARU]]="",import20201[[#This Row],[JUMLAH AWAL]],import20201[[#This Row],[BARU]])</f>
        <v>1</v>
      </c>
      <c r="G130" s="46" t="s">
        <v>3590</v>
      </c>
      <c r="H130" s="46">
        <v>72000</v>
      </c>
      <c r="I130" s="39">
        <v>1</v>
      </c>
      <c r="K13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0" s="41">
        <f ca="1">IF(OR(M129="",M129=MAX(import20201[NO])),"",LOOKUP(ROW(M130)-ROWS($M$1:$M$2),import20201[NO]))</f>
        <v>128</v>
      </c>
      <c r="N130" s="41" t="str">
        <f ca="1">IF(Table10[[#This Row],[NO]]="","",LOOKUP(Table10[[#This Row],[NO]],import20201[NO],import20201[-]))</f>
        <v>UTN</v>
      </c>
      <c r="O130" s="37" t="str">
        <f ca="1">IF(Table10[[#This Row],[NO]]="","",LOOKUP(Table10[[#This Row],[NO]],import20201[NO],import20201[KODE]))</f>
        <v>NO.930</v>
      </c>
      <c r="P130" s="41" t="str">
        <f ca="1">IF(Table10[[#This Row],[NO]]="","",LOOKUP(Table10[[#This Row],[NO]],import20201[NO],import20201[NAMA BARANG]))</f>
        <v>Sharpener isi (48)</v>
      </c>
      <c r="Q130" s="41">
        <f ca="1">IF(Table10[[#This Row],[NO]]="","",LOOKUP(Table10[[#This Row],[NO]],import20201[NO],import20201[ISI/ Jmlh/ Ctn]))</f>
        <v>2304</v>
      </c>
      <c r="R130" s="41">
        <f ca="1">IF(Table10[[#This Row],[NO]]="","",LOOKUP(Table10[[#This Row],[NO]],import20201[NO],import20201[JUMLAH]))</f>
        <v>1</v>
      </c>
      <c r="S130" s="39" t="str">
        <f ca="1">IF(Table10[[#This Row],[NO]]="","",LOOKUP(Table10[[#This Row],[NO]],import20201[NO],import20201[GROSIR]))</f>
        <v>72000 (10%)</v>
      </c>
      <c r="T130" s="39">
        <f ca="1">IF(Table10[[#This Row],[NO]]="","",LOOKUP(Table10[[#This Row],[NO]],import20201[NO],import20201[ECERAN]))</f>
        <v>72000</v>
      </c>
    </row>
    <row r="131" spans="1:20" ht="20.100000000000001" customHeight="1">
      <c r="A131" s="41">
        <f ca="1">IF(import20201[[#This Row],[JUMLAH]]&gt;0,COUNT(A$2:A131),"")</f>
        <v>129</v>
      </c>
      <c r="B131" s="35" t="s">
        <v>3033</v>
      </c>
      <c r="C131" s="36">
        <v>8801</v>
      </c>
      <c r="D131" s="37" t="s">
        <v>3166</v>
      </c>
      <c r="E131" s="39">
        <v>2160</v>
      </c>
      <c r="F131" s="39">
        <f>IF(import20201[[#This Row],[BARU]]="",import20201[[#This Row],[JUMLAH AWAL]],import20201[[#This Row],[BARU]])</f>
        <v>2</v>
      </c>
      <c r="G131" s="46" t="s">
        <v>3509</v>
      </c>
      <c r="H131" s="46">
        <v>90000</v>
      </c>
      <c r="I131" s="39">
        <v>2</v>
      </c>
      <c r="K13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1" s="41">
        <f ca="1">IF(OR(M130="",M130=MAX(import20201[NO])),"",LOOKUP(ROW(M131)-ROWS($M$1:$M$2),import20201[NO]))</f>
        <v>129</v>
      </c>
      <c r="N131" s="41" t="str">
        <f ca="1">IF(Table10[[#This Row],[NO]]="","",LOOKUP(Table10[[#This Row],[NO]],import20201[NO],import20201[-]))</f>
        <v>UTN</v>
      </c>
      <c r="O131" s="37">
        <f ca="1">IF(Table10[[#This Row],[NO]]="","",LOOKUP(Table10[[#This Row],[NO]],import20201[NO],import20201[KODE]))</f>
        <v>8801</v>
      </c>
      <c r="P131" s="41" t="str">
        <f ca="1">IF(Table10[[#This Row],[NO]]="","",LOOKUP(Table10[[#This Row],[NO]],import20201[NO],import20201[NAMA BARANG]))</f>
        <v>Sharpener isi (60)</v>
      </c>
      <c r="Q131" s="41">
        <f ca="1">IF(Table10[[#This Row],[NO]]="","",LOOKUP(Table10[[#This Row],[NO]],import20201[NO],import20201[ISI/ Jmlh/ Ctn]))</f>
        <v>2160</v>
      </c>
      <c r="R131" s="41">
        <f ca="1">IF(Table10[[#This Row],[NO]]="","",LOOKUP(Table10[[#This Row],[NO]],import20201[NO],import20201[JUMLAH]))</f>
        <v>2</v>
      </c>
      <c r="S131" s="39" t="str">
        <f ca="1">IF(Table10[[#This Row],[NO]]="","",LOOKUP(Table10[[#This Row],[NO]],import20201[NO],import20201[GROSIR]))</f>
        <v>90000 (10%)</v>
      </c>
      <c r="T131" s="39">
        <f ca="1">IF(Table10[[#This Row],[NO]]="","",LOOKUP(Table10[[#This Row],[NO]],import20201[NO],import20201[ECERAN]))</f>
        <v>90000</v>
      </c>
    </row>
    <row r="132" spans="1:20" ht="20.100000000000001" customHeight="1">
      <c r="A132" s="41">
        <f ca="1">IF(import20201[[#This Row],[JUMLAH]]&gt;0,COUNT(A$2:A132),"")</f>
        <v>130</v>
      </c>
      <c r="B132" s="35" t="s">
        <v>3033</v>
      </c>
      <c r="C132" s="36" t="s">
        <v>3169</v>
      </c>
      <c r="D132" s="37" t="s">
        <v>3170</v>
      </c>
      <c r="E132" s="39">
        <v>336</v>
      </c>
      <c r="F132" s="39">
        <f>IF(import20201[[#This Row],[BARU]]="",import20201[[#This Row],[JUMLAH AWAL]],import20201[[#This Row],[BARU]])</f>
        <v>2</v>
      </c>
      <c r="G132" s="46" t="s">
        <v>3503</v>
      </c>
      <c r="H132" s="46">
        <v>150000</v>
      </c>
      <c r="I132" s="39">
        <v>2</v>
      </c>
      <c r="K13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2" s="41">
        <f ca="1">IF(OR(M131="",M131=MAX(import20201[NO])),"",LOOKUP(ROW(M132)-ROWS($M$1:$M$2),import20201[NO]))</f>
        <v>130</v>
      </c>
      <c r="N132" s="41" t="str">
        <f ca="1">IF(Table10[[#This Row],[NO]]="","",LOOKUP(Table10[[#This Row],[NO]],import20201[NO],import20201[-]))</f>
        <v>UTN</v>
      </c>
      <c r="O132" s="37" t="str">
        <f ca="1">IF(Table10[[#This Row],[NO]]="","",LOOKUP(Table10[[#This Row],[NO]],import20201[NO],import20201[KODE]))</f>
        <v>1000G</v>
      </c>
      <c r="P132" s="41" t="str">
        <f ca="1">IF(Table10[[#This Row],[NO]]="","",LOOKUP(Table10[[#This Row],[NO]],import20201[NO],import20201[NAMA BARANG]))</f>
        <v>Stamp</v>
      </c>
      <c r="Q132" s="41">
        <f ca="1">IF(Table10[[#This Row],[NO]]="","",LOOKUP(Table10[[#This Row],[NO]],import20201[NO],import20201[ISI/ Jmlh/ Ctn]))</f>
        <v>336</v>
      </c>
      <c r="R132" s="41">
        <f ca="1">IF(Table10[[#This Row],[NO]]="","",LOOKUP(Table10[[#This Row],[NO]],import20201[NO],import20201[JUMLAH]))</f>
        <v>2</v>
      </c>
      <c r="S132" s="39" t="str">
        <f ca="1">IF(Table10[[#This Row],[NO]]="","",LOOKUP(Table10[[#This Row],[NO]],import20201[NO],import20201[GROSIR]))</f>
        <v>150000 (10%)</v>
      </c>
      <c r="T132" s="39">
        <f ca="1">IF(Table10[[#This Row],[NO]]="","",LOOKUP(Table10[[#This Row],[NO]],import20201[NO],import20201[ECERAN]))</f>
        <v>150000</v>
      </c>
    </row>
    <row r="133" spans="1:20" ht="20.100000000000001" customHeight="1">
      <c r="A133" s="41">
        <f ca="1">IF(import20201[[#This Row],[JUMLAH]]&gt;0,COUNT(A$2:A133),"")</f>
        <v>131</v>
      </c>
      <c r="B133" s="35" t="s">
        <v>3033</v>
      </c>
      <c r="C133" s="36" t="s">
        <v>3171</v>
      </c>
      <c r="D133" s="37" t="s">
        <v>3170</v>
      </c>
      <c r="E133" s="39">
        <v>288</v>
      </c>
      <c r="F133" s="39">
        <f>IF(import20201[[#This Row],[BARU]]="",import20201[[#This Row],[JUMLAH AWAL]],import20201[[#This Row],[BARU]])</f>
        <v>1</v>
      </c>
      <c r="G133" s="46" t="s">
        <v>3503</v>
      </c>
      <c r="H133" s="46">
        <v>150000</v>
      </c>
      <c r="I133" s="39">
        <v>1</v>
      </c>
      <c r="K13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3" s="41">
        <f ca="1">IF(OR(M132="",M132=MAX(import20201[NO])),"",LOOKUP(ROW(M133)-ROWS($M$1:$M$2),import20201[NO]))</f>
        <v>131</v>
      </c>
      <c r="N133" s="41" t="str">
        <f ca="1">IF(Table10[[#This Row],[NO]]="","",LOOKUP(Table10[[#This Row],[NO]],import20201[NO],import20201[-]))</f>
        <v>UTN</v>
      </c>
      <c r="O133" s="37" t="str">
        <f ca="1">IF(Table10[[#This Row],[NO]]="","",LOOKUP(Table10[[#This Row],[NO]],import20201[NO],import20201[KODE]))</f>
        <v>2000G-1</v>
      </c>
      <c r="P133" s="41" t="str">
        <f ca="1">IF(Table10[[#This Row],[NO]]="","",LOOKUP(Table10[[#This Row],[NO]],import20201[NO],import20201[NAMA BARANG]))</f>
        <v>Stamp</v>
      </c>
      <c r="Q133" s="41">
        <f ca="1">IF(Table10[[#This Row],[NO]]="","",LOOKUP(Table10[[#This Row],[NO]],import20201[NO],import20201[ISI/ Jmlh/ Ctn]))</f>
        <v>288</v>
      </c>
      <c r="R133" s="41">
        <f ca="1">IF(Table10[[#This Row],[NO]]="","",LOOKUP(Table10[[#This Row],[NO]],import20201[NO],import20201[JUMLAH]))</f>
        <v>1</v>
      </c>
      <c r="S133" s="39" t="str">
        <f ca="1">IF(Table10[[#This Row],[NO]]="","",LOOKUP(Table10[[#This Row],[NO]],import20201[NO],import20201[GROSIR]))</f>
        <v>150000 (10%)</v>
      </c>
      <c r="T133" s="39">
        <f ca="1">IF(Table10[[#This Row],[NO]]="","",LOOKUP(Table10[[#This Row],[NO]],import20201[NO],import20201[ECERAN]))</f>
        <v>150000</v>
      </c>
    </row>
    <row r="134" spans="1:20" ht="20.100000000000001" customHeight="1">
      <c r="A134" s="41">
        <f ca="1">IF(import20201[[#This Row],[JUMLAH]]&gt;0,COUNT(A$2:A134),"")</f>
        <v>132</v>
      </c>
      <c r="B134" s="35" t="s">
        <v>3033</v>
      </c>
      <c r="C134" s="36" t="s">
        <v>3172</v>
      </c>
      <c r="D134" s="37" t="s">
        <v>3173</v>
      </c>
      <c r="E134" s="39">
        <v>48</v>
      </c>
      <c r="F134" s="39">
        <f>IF(import20201[[#This Row],[BARU]]="",import20201[[#This Row],[JUMLAH AWAL]],import20201[[#This Row],[BARU]])</f>
        <v>17</v>
      </c>
      <c r="G134" s="46">
        <v>60000</v>
      </c>
      <c r="H134" s="46">
        <v>65000</v>
      </c>
      <c r="I134" s="39">
        <v>17</v>
      </c>
      <c r="K13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4" s="41">
        <f ca="1">IF(OR(M133="",M133=MAX(import20201[NO])),"",LOOKUP(ROW(M134)-ROWS($M$1:$M$2),import20201[NO]))</f>
        <v>132</v>
      </c>
      <c r="N134" s="41" t="str">
        <f ca="1">IF(Table10[[#This Row],[NO]]="","",LOOKUP(Table10[[#This Row],[NO]],import20201[NO],import20201[-]))</f>
        <v>UTN</v>
      </c>
      <c r="O134" s="37" t="str">
        <f ca="1">IF(Table10[[#This Row],[NO]]="","",LOOKUP(Table10[[#This Row],[NO]],import20201[NO],import20201[KODE]))</f>
        <v>R23-1008F</v>
      </c>
      <c r="P134" s="41" t="str">
        <f ca="1">IF(Table10[[#This Row],[NO]]="","",LOOKUP(Table10[[#This Row],[NO]],import20201[NO],import20201[NAMA BARANG]))</f>
        <v>Stapler</v>
      </c>
      <c r="Q134" s="41">
        <f ca="1">IF(Table10[[#This Row],[NO]]="","",LOOKUP(Table10[[#This Row],[NO]],import20201[NO],import20201[ISI/ Jmlh/ Ctn]))</f>
        <v>48</v>
      </c>
      <c r="R134" s="41">
        <f ca="1">IF(Table10[[#This Row],[NO]]="","",LOOKUP(Table10[[#This Row],[NO]],import20201[NO],import20201[JUMLAH]))</f>
        <v>17</v>
      </c>
      <c r="S134" s="39">
        <f ca="1">IF(Table10[[#This Row],[NO]]="","",LOOKUP(Table10[[#This Row],[NO]],import20201[NO],import20201[GROSIR]))</f>
        <v>60000</v>
      </c>
      <c r="T134" s="39">
        <f ca="1">IF(Table10[[#This Row],[NO]]="","",LOOKUP(Table10[[#This Row],[NO]],import20201[NO],import20201[ECERAN]))</f>
        <v>65000</v>
      </c>
    </row>
    <row r="135" spans="1:20" ht="20.100000000000001" customHeight="1">
      <c r="A135" s="41">
        <f ca="1">IF(import20201[[#This Row],[JUMLAH]]&gt;0,COUNT(A$2:A135),"")</f>
        <v>133</v>
      </c>
      <c r="B135" s="35" t="s">
        <v>3033</v>
      </c>
      <c r="C135" s="36" t="s">
        <v>3174</v>
      </c>
      <c r="D135" s="37" t="s">
        <v>3175</v>
      </c>
      <c r="E135" s="39">
        <v>2000</v>
      </c>
      <c r="F135" s="39">
        <f>IF(import20201[[#This Row],[BARU]]="",import20201[[#This Row],[JUMLAH AWAL]],import20201[[#This Row],[BARU]])</f>
        <v>2</v>
      </c>
      <c r="G135" s="46" t="s">
        <v>3565</v>
      </c>
      <c r="H135" s="46">
        <v>4000</v>
      </c>
      <c r="I135" s="39">
        <v>2</v>
      </c>
      <c r="K13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5" s="41">
        <f ca="1">IF(OR(M134="",M134=MAX(import20201[NO])),"",LOOKUP(ROW(M135)-ROWS($M$1:$M$2),import20201[NO]))</f>
        <v>133</v>
      </c>
      <c r="N135" s="41" t="str">
        <f ca="1">IF(Table10[[#This Row],[NO]]="","",LOOKUP(Table10[[#This Row],[NO]],import20201[NO],import20201[-]))</f>
        <v>UTN</v>
      </c>
      <c r="O135" s="37" t="str">
        <f ca="1">IF(Table10[[#This Row],[NO]]="","",LOOKUP(Table10[[#This Row],[NO]],import20201[NO],import20201[KODE]))</f>
        <v>JN-S</v>
      </c>
      <c r="P135" s="41" t="str">
        <f ca="1">IF(Table10[[#This Row],[NO]]="","",LOOKUP(Table10[[#This Row],[NO]],import20201[NO],import20201[NAMA BARANG]))</f>
        <v>Sticker</v>
      </c>
      <c r="Q135" s="41">
        <f ca="1">IF(Table10[[#This Row],[NO]]="","",LOOKUP(Table10[[#This Row],[NO]],import20201[NO],import20201[ISI/ Jmlh/ Ctn]))</f>
        <v>2000</v>
      </c>
      <c r="R135" s="41">
        <f ca="1">IF(Table10[[#This Row],[NO]]="","",LOOKUP(Table10[[#This Row],[NO]],import20201[NO],import20201[JUMLAH]))</f>
        <v>2</v>
      </c>
      <c r="S135" s="39" t="str">
        <f ca="1">IF(Table10[[#This Row],[NO]]="","",LOOKUP(Table10[[#This Row],[NO]],import20201[NO],import20201[GROSIR]))</f>
        <v>4000 (10%)</v>
      </c>
      <c r="T135" s="39">
        <f ca="1">IF(Table10[[#This Row],[NO]]="","",LOOKUP(Table10[[#This Row],[NO]],import20201[NO],import20201[ECERAN]))</f>
        <v>4000</v>
      </c>
    </row>
    <row r="136" spans="1:20" ht="20.100000000000001" customHeight="1">
      <c r="A136" s="41">
        <f ca="1">IF(import20201[[#This Row],[JUMLAH]]&gt;0,COUNT(A$2:A136),"")</f>
        <v>134</v>
      </c>
      <c r="B136" s="35" t="s">
        <v>3033</v>
      </c>
      <c r="C136" s="36" t="s">
        <v>3176</v>
      </c>
      <c r="D136" s="37" t="s">
        <v>3175</v>
      </c>
      <c r="E136" s="39">
        <v>2000</v>
      </c>
      <c r="F136" s="39">
        <f>IF(import20201[[#This Row],[BARU]]="",import20201[[#This Row],[JUMLAH AWAL]],import20201[[#This Row],[BARU]])</f>
        <v>2</v>
      </c>
      <c r="G136" s="46" t="s">
        <v>3520</v>
      </c>
      <c r="H136" s="46">
        <v>5000</v>
      </c>
      <c r="I136" s="39">
        <v>2</v>
      </c>
      <c r="K13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6" s="41">
        <f ca="1">IF(OR(M135="",M135=MAX(import20201[NO])),"",LOOKUP(ROW(M136)-ROWS($M$1:$M$2),import20201[NO]))</f>
        <v>134</v>
      </c>
      <c r="N136" s="41" t="str">
        <f ca="1">IF(Table10[[#This Row],[NO]]="","",LOOKUP(Table10[[#This Row],[NO]],import20201[NO],import20201[-]))</f>
        <v>UTN</v>
      </c>
      <c r="O136" s="37" t="str">
        <f ca="1">IF(Table10[[#This Row],[NO]]="","",LOOKUP(Table10[[#This Row],[NO]],import20201[NO],import20201[KODE]))</f>
        <v>JN-H</v>
      </c>
      <c r="P136" s="41" t="str">
        <f ca="1">IF(Table10[[#This Row],[NO]]="","",LOOKUP(Table10[[#This Row],[NO]],import20201[NO],import20201[NAMA BARANG]))</f>
        <v>Sticker</v>
      </c>
      <c r="Q136" s="41">
        <f ca="1">IF(Table10[[#This Row],[NO]]="","",LOOKUP(Table10[[#This Row],[NO]],import20201[NO],import20201[ISI/ Jmlh/ Ctn]))</f>
        <v>2000</v>
      </c>
      <c r="R136" s="41">
        <f ca="1">IF(Table10[[#This Row],[NO]]="","",LOOKUP(Table10[[#This Row],[NO]],import20201[NO],import20201[JUMLAH]))</f>
        <v>2</v>
      </c>
      <c r="S136" s="39" t="str">
        <f ca="1">IF(Table10[[#This Row],[NO]]="","",LOOKUP(Table10[[#This Row],[NO]],import20201[NO],import20201[GROSIR]))</f>
        <v>5000 (10%)</v>
      </c>
      <c r="T136" s="39">
        <f ca="1">IF(Table10[[#This Row],[NO]]="","",LOOKUP(Table10[[#This Row],[NO]],import20201[NO],import20201[ECERAN]))</f>
        <v>5000</v>
      </c>
    </row>
    <row r="137" spans="1:20" ht="20.100000000000001" customHeight="1">
      <c r="A137" s="41">
        <f ca="1">IF(import20201[[#This Row],[JUMLAH]]&gt;0,COUNT(A$2:A137),"")</f>
        <v>135</v>
      </c>
      <c r="B137" s="35" t="s">
        <v>3033</v>
      </c>
      <c r="C137" s="36" t="s">
        <v>3177</v>
      </c>
      <c r="D137" s="37" t="s">
        <v>3178</v>
      </c>
      <c r="E137" s="39">
        <v>300</v>
      </c>
      <c r="F137" s="39">
        <f>IF(import20201[[#This Row],[BARU]]="",import20201[[#This Row],[JUMLAH AWAL]],import20201[[#This Row],[BARU]])</f>
        <v>2</v>
      </c>
      <c r="G137" s="46" t="s">
        <v>3535</v>
      </c>
      <c r="H137" s="46">
        <v>110000</v>
      </c>
      <c r="I137" s="39">
        <v>2</v>
      </c>
      <c r="K13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7" s="41">
        <f ca="1">IF(OR(M136="",M136=MAX(import20201[NO])),"",LOOKUP(ROW(M137)-ROWS($M$1:$M$2),import20201[NO]))</f>
        <v>135</v>
      </c>
      <c r="N137" s="41" t="str">
        <f ca="1">IF(Table10[[#This Row],[NO]]="","",LOOKUP(Table10[[#This Row],[NO]],import20201[NO],import20201[-]))</f>
        <v>UTN</v>
      </c>
      <c r="O137" s="37" t="str">
        <f ca="1">IF(Table10[[#This Row],[NO]]="","",LOOKUP(Table10[[#This Row],[NO]],import20201[NO],import20201[KODE]))</f>
        <v>YZ6662</v>
      </c>
      <c r="P137" s="41" t="str">
        <f ca="1">IF(Table10[[#This Row],[NO]]="","",LOOKUP(Table10[[#This Row],[NO]],import20201[NO],import20201[NAMA BARANG]))</f>
        <v>Study Board</v>
      </c>
      <c r="Q137" s="41">
        <f ca="1">IF(Table10[[#This Row],[NO]]="","",LOOKUP(Table10[[#This Row],[NO]],import20201[NO],import20201[ISI/ Jmlh/ Ctn]))</f>
        <v>300</v>
      </c>
      <c r="R137" s="41">
        <f ca="1">IF(Table10[[#This Row],[NO]]="","",LOOKUP(Table10[[#This Row],[NO]],import20201[NO],import20201[JUMLAH]))</f>
        <v>2</v>
      </c>
      <c r="S137" s="39" t="str">
        <f ca="1">IF(Table10[[#This Row],[NO]]="","",LOOKUP(Table10[[#This Row],[NO]],import20201[NO],import20201[GROSIR]))</f>
        <v>110000 (10%)</v>
      </c>
      <c r="T137" s="39">
        <f ca="1">IF(Table10[[#This Row],[NO]]="","",LOOKUP(Table10[[#This Row],[NO]],import20201[NO],import20201[ECERAN]))</f>
        <v>110000</v>
      </c>
    </row>
    <row r="138" spans="1:20" ht="20.100000000000001" customHeight="1">
      <c r="A138" s="41">
        <f ca="1">IF(import20201[[#This Row],[JUMLAH]]&gt;0,COUNT(A$2:A138),"")</f>
        <v>136</v>
      </c>
      <c r="B138" s="35" t="s">
        <v>3033</v>
      </c>
      <c r="C138" s="36" t="s">
        <v>3179</v>
      </c>
      <c r="D138" s="37" t="s">
        <v>3178</v>
      </c>
      <c r="E138" s="39">
        <v>600</v>
      </c>
      <c r="F138" s="39">
        <f>IF(import20201[[#This Row],[BARU]]="",import20201[[#This Row],[JUMLAH AWAL]],import20201[[#This Row],[BARU]])</f>
        <v>10</v>
      </c>
      <c r="G138" s="46" t="s">
        <v>3538</v>
      </c>
      <c r="H138" s="46">
        <v>55000</v>
      </c>
      <c r="I138" s="39">
        <v>10</v>
      </c>
      <c r="K13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8" s="41">
        <f ca="1">IF(OR(M137="",M137=MAX(import20201[NO])),"",LOOKUP(ROW(M138)-ROWS($M$1:$M$2),import20201[NO]))</f>
        <v>136</v>
      </c>
      <c r="N138" s="41" t="str">
        <f ca="1">IF(Table10[[#This Row],[NO]]="","",LOOKUP(Table10[[#This Row],[NO]],import20201[NO],import20201[-]))</f>
        <v>UTN</v>
      </c>
      <c r="O138" s="37" t="str">
        <f ca="1">IF(Table10[[#This Row],[NO]]="","",LOOKUP(Table10[[#This Row],[NO]],import20201[NO],import20201[KODE]))</f>
        <v>YZ6663</v>
      </c>
      <c r="P138" s="41" t="str">
        <f ca="1">IF(Table10[[#This Row],[NO]]="","",LOOKUP(Table10[[#This Row],[NO]],import20201[NO],import20201[NAMA BARANG]))</f>
        <v>Study Board</v>
      </c>
      <c r="Q138" s="41">
        <f ca="1">IF(Table10[[#This Row],[NO]]="","",LOOKUP(Table10[[#This Row],[NO]],import20201[NO],import20201[ISI/ Jmlh/ Ctn]))</f>
        <v>600</v>
      </c>
      <c r="R138" s="41">
        <f ca="1">IF(Table10[[#This Row],[NO]]="","",LOOKUP(Table10[[#This Row],[NO]],import20201[NO],import20201[JUMLAH]))</f>
        <v>10</v>
      </c>
      <c r="S138" s="39" t="str">
        <f ca="1">IF(Table10[[#This Row],[NO]]="","",LOOKUP(Table10[[#This Row],[NO]],import20201[NO],import20201[GROSIR]))</f>
        <v>55000 (10%)</v>
      </c>
      <c r="T138" s="39">
        <f ca="1">IF(Table10[[#This Row],[NO]]="","",LOOKUP(Table10[[#This Row],[NO]],import20201[NO],import20201[ECERAN]))</f>
        <v>55000</v>
      </c>
    </row>
    <row r="139" spans="1:20" ht="20.100000000000001" customHeight="1">
      <c r="A139" s="41">
        <f ca="1">IF(import20201[[#This Row],[JUMLAH]]&gt;0,COUNT(A$2:A139),"")</f>
        <v>137</v>
      </c>
      <c r="B139" s="35" t="s">
        <v>3033</v>
      </c>
      <c r="C139" s="36" t="s">
        <v>3180</v>
      </c>
      <c r="D139" s="37" t="s">
        <v>3178</v>
      </c>
      <c r="E139" s="39">
        <v>480</v>
      </c>
      <c r="F139" s="39">
        <f>IF(import20201[[#This Row],[BARU]]="",import20201[[#This Row],[JUMLAH AWAL]],import20201[[#This Row],[BARU]])</f>
        <v>2</v>
      </c>
      <c r="G139" s="46" t="s">
        <v>3540</v>
      </c>
      <c r="H139" s="46">
        <v>125000</v>
      </c>
      <c r="I139" s="39">
        <v>2</v>
      </c>
      <c r="K13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9" s="41">
        <f ca="1">IF(OR(M138="",M138=MAX(import20201[NO])),"",LOOKUP(ROW(M139)-ROWS($M$1:$M$2),import20201[NO]))</f>
        <v>137</v>
      </c>
      <c r="N139" s="41" t="str">
        <f ca="1">IF(Table10[[#This Row],[NO]]="","",LOOKUP(Table10[[#This Row],[NO]],import20201[NO],import20201[-]))</f>
        <v>UTN</v>
      </c>
      <c r="O139" s="37" t="str">
        <f ca="1">IF(Table10[[#This Row],[NO]]="","",LOOKUP(Table10[[#This Row],[NO]],import20201[NO],import20201[KODE]))</f>
        <v>JQ-969</v>
      </c>
      <c r="P139" s="41" t="str">
        <f ca="1">IF(Table10[[#This Row],[NO]]="","",LOOKUP(Table10[[#This Row],[NO]],import20201[NO],import20201[NAMA BARANG]))</f>
        <v>Study Board</v>
      </c>
      <c r="Q139" s="41">
        <f ca="1">IF(Table10[[#This Row],[NO]]="","",LOOKUP(Table10[[#This Row],[NO]],import20201[NO],import20201[ISI/ Jmlh/ Ctn]))</f>
        <v>480</v>
      </c>
      <c r="R139" s="41">
        <f ca="1">IF(Table10[[#This Row],[NO]]="","",LOOKUP(Table10[[#This Row],[NO]],import20201[NO],import20201[JUMLAH]))</f>
        <v>2</v>
      </c>
      <c r="S139" s="39" t="str">
        <f ca="1">IF(Table10[[#This Row],[NO]]="","",LOOKUP(Table10[[#This Row],[NO]],import20201[NO],import20201[GROSIR]))</f>
        <v>125000 (10%)</v>
      </c>
      <c r="T139" s="39">
        <f ca="1">IF(Table10[[#This Row],[NO]]="","",LOOKUP(Table10[[#This Row],[NO]],import20201[NO],import20201[ECERAN]))</f>
        <v>125000</v>
      </c>
    </row>
    <row r="140" spans="1:20" ht="20.100000000000001" customHeight="1">
      <c r="A140" s="41">
        <f ca="1">IF(import20201[[#This Row],[JUMLAH]]&gt;0,COUNT(A$2:A140),"")</f>
        <v>138</v>
      </c>
      <c r="B140" s="35" t="s">
        <v>3033</v>
      </c>
      <c r="C140" s="36" t="s">
        <v>3181</v>
      </c>
      <c r="D140" s="37" t="s">
        <v>3182</v>
      </c>
      <c r="E140" s="39">
        <v>1800</v>
      </c>
      <c r="F140" s="39">
        <f>IF(import20201[[#This Row],[BARU]]="",import20201[[#This Row],[JUMLAH AWAL]],import20201[[#This Row],[BARU]])</f>
        <v>41</v>
      </c>
      <c r="G140" s="46">
        <v>3000</v>
      </c>
      <c r="H140" s="46">
        <v>3250</v>
      </c>
      <c r="I140" s="39">
        <v>41</v>
      </c>
      <c r="K14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0" s="41">
        <f ca="1">IF(OR(M139="",M139=MAX(import20201[NO])),"",LOOKUP(ROW(M140)-ROWS($M$1:$M$2),import20201[NO]))</f>
        <v>138</v>
      </c>
      <c r="N140" s="41" t="str">
        <f ca="1">IF(Table10[[#This Row],[NO]]="","",LOOKUP(Table10[[#This Row],[NO]],import20201[NO],import20201[-]))</f>
        <v>UTN</v>
      </c>
      <c r="O140" s="37" t="str">
        <f ca="1">IF(Table10[[#This Row],[NO]]="","",LOOKUP(Table10[[#This Row],[NO]],import20201[NO],import20201[KODE]))</f>
        <v>NO.329</v>
      </c>
      <c r="P140" s="41" t="str">
        <f ca="1">IF(Table10[[#This Row],[NO]]="","",LOOKUP(Table10[[#This Row],[NO]],import20201[NO],import20201[NAMA BARANG]))</f>
        <v>Sticker Holo</v>
      </c>
      <c r="Q140" s="41">
        <f ca="1">IF(Table10[[#This Row],[NO]]="","",LOOKUP(Table10[[#This Row],[NO]],import20201[NO],import20201[ISI/ Jmlh/ Ctn]))</f>
        <v>1800</v>
      </c>
      <c r="R140" s="41">
        <f ca="1">IF(Table10[[#This Row],[NO]]="","",LOOKUP(Table10[[#This Row],[NO]],import20201[NO],import20201[JUMLAH]))</f>
        <v>41</v>
      </c>
      <c r="S140" s="39">
        <f ca="1">IF(Table10[[#This Row],[NO]]="","",LOOKUP(Table10[[#This Row],[NO]],import20201[NO],import20201[GROSIR]))</f>
        <v>3000</v>
      </c>
      <c r="T140" s="39">
        <f ca="1">IF(Table10[[#This Row],[NO]]="","",LOOKUP(Table10[[#This Row],[NO]],import20201[NO],import20201[ECERAN]))</f>
        <v>3250</v>
      </c>
    </row>
    <row r="141" spans="1:20" ht="20.100000000000001" customHeight="1">
      <c r="A141" s="41">
        <f ca="1">IF(import20201[[#This Row],[JUMLAH]]&gt;0,COUNT(A$2:A141),"")</f>
        <v>139</v>
      </c>
      <c r="B141" s="35" t="s">
        <v>3033</v>
      </c>
      <c r="C141" s="36" t="s">
        <v>3183</v>
      </c>
      <c r="D141" s="37" t="s">
        <v>3182</v>
      </c>
      <c r="E141" s="39">
        <v>1800</v>
      </c>
      <c r="F141" s="39">
        <f>IF(import20201[[#This Row],[BARU]]="",import20201[[#This Row],[JUMLAH AWAL]],import20201[[#This Row],[BARU]])</f>
        <v>51</v>
      </c>
      <c r="G141" s="46">
        <v>3000</v>
      </c>
      <c r="H141" s="46">
        <v>3250</v>
      </c>
      <c r="I141" s="39">
        <v>51</v>
      </c>
      <c r="K14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1" s="41">
        <f ca="1">IF(OR(M140="",M140=MAX(import20201[NO])),"",LOOKUP(ROW(M141)-ROWS($M$1:$M$2),import20201[NO]))</f>
        <v>139</v>
      </c>
      <c r="N141" s="41" t="str">
        <f ca="1">IF(Table10[[#This Row],[NO]]="","",LOOKUP(Table10[[#This Row],[NO]],import20201[NO],import20201[-]))</f>
        <v>UTN</v>
      </c>
      <c r="O141" s="37" t="str">
        <f ca="1">IF(Table10[[#This Row],[NO]]="","",LOOKUP(Table10[[#This Row],[NO]],import20201[NO],import20201[KODE]))</f>
        <v>NO.330</v>
      </c>
      <c r="P141" s="41" t="str">
        <f ca="1">IF(Table10[[#This Row],[NO]]="","",LOOKUP(Table10[[#This Row],[NO]],import20201[NO],import20201[NAMA BARANG]))</f>
        <v>Sticker Holo</v>
      </c>
      <c r="Q141" s="41">
        <f ca="1">IF(Table10[[#This Row],[NO]]="","",LOOKUP(Table10[[#This Row],[NO]],import20201[NO],import20201[ISI/ Jmlh/ Ctn]))</f>
        <v>1800</v>
      </c>
      <c r="R141" s="41">
        <f ca="1">IF(Table10[[#This Row],[NO]]="","",LOOKUP(Table10[[#This Row],[NO]],import20201[NO],import20201[JUMLAH]))</f>
        <v>51</v>
      </c>
      <c r="S141" s="39">
        <f ca="1">IF(Table10[[#This Row],[NO]]="","",LOOKUP(Table10[[#This Row],[NO]],import20201[NO],import20201[GROSIR]))</f>
        <v>3000</v>
      </c>
      <c r="T141" s="39">
        <f ca="1">IF(Table10[[#This Row],[NO]]="","",LOOKUP(Table10[[#This Row],[NO]],import20201[NO],import20201[ECERAN]))</f>
        <v>3250</v>
      </c>
    </row>
    <row r="142" spans="1:20" ht="20.100000000000001" customHeight="1">
      <c r="A142" s="41">
        <f ca="1">IF(import20201[[#This Row],[JUMLAH]]&gt;0,COUNT(A$2:A142),"")</f>
        <v>140</v>
      </c>
      <c r="B142" s="35" t="s">
        <v>3033</v>
      </c>
      <c r="C142" s="36" t="s">
        <v>3184</v>
      </c>
      <c r="D142" s="37" t="s">
        <v>3175</v>
      </c>
      <c r="E142" s="39">
        <v>1800</v>
      </c>
      <c r="F142" s="39">
        <f>IF(import20201[[#This Row],[BARU]]="",import20201[[#This Row],[JUMLAH AWAL]],import20201[[#This Row],[BARU]])</f>
        <v>12</v>
      </c>
      <c r="G142" s="46">
        <v>3000</v>
      </c>
      <c r="H142" s="46">
        <v>3250</v>
      </c>
      <c r="I142" s="39">
        <v>12</v>
      </c>
      <c r="K14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2" s="41">
        <f ca="1">IF(OR(M141="",M141=MAX(import20201[NO])),"",LOOKUP(ROW(M142)-ROWS($M$1:$M$2),import20201[NO]))</f>
        <v>140</v>
      </c>
      <c r="N142" s="41" t="str">
        <f ca="1">IF(Table10[[#This Row],[NO]]="","",LOOKUP(Table10[[#This Row],[NO]],import20201[NO],import20201[-]))</f>
        <v>UTN</v>
      </c>
      <c r="O142" s="37" t="str">
        <f ca="1">IF(Table10[[#This Row],[NO]]="","",LOOKUP(Table10[[#This Row],[NO]],import20201[NO],import20201[KODE]))</f>
        <v>WLT-9612</v>
      </c>
      <c r="P142" s="41" t="str">
        <f ca="1">IF(Table10[[#This Row],[NO]]="","",LOOKUP(Table10[[#This Row],[NO]],import20201[NO],import20201[NAMA BARANG]))</f>
        <v>Sticker</v>
      </c>
      <c r="Q142" s="41">
        <f ca="1">IF(Table10[[#This Row],[NO]]="","",LOOKUP(Table10[[#This Row],[NO]],import20201[NO],import20201[ISI/ Jmlh/ Ctn]))</f>
        <v>1800</v>
      </c>
      <c r="R142" s="41">
        <f ca="1">IF(Table10[[#This Row],[NO]]="","",LOOKUP(Table10[[#This Row],[NO]],import20201[NO],import20201[JUMLAH]))</f>
        <v>12</v>
      </c>
      <c r="S142" s="39">
        <f ca="1">IF(Table10[[#This Row],[NO]]="","",LOOKUP(Table10[[#This Row],[NO]],import20201[NO],import20201[GROSIR]))</f>
        <v>3000</v>
      </c>
      <c r="T142" s="39">
        <f ca="1">IF(Table10[[#This Row],[NO]]="","",LOOKUP(Table10[[#This Row],[NO]],import20201[NO],import20201[ECERAN]))</f>
        <v>3250</v>
      </c>
    </row>
    <row r="143" spans="1:20" ht="20.100000000000001" customHeight="1">
      <c r="A143" s="41">
        <f ca="1">IF(import20201[[#This Row],[JUMLAH]]&gt;0,COUNT(A$2:A143),"")</f>
        <v>141</v>
      </c>
      <c r="B143" s="35" t="s">
        <v>3033</v>
      </c>
      <c r="C143" s="36" t="s">
        <v>3185</v>
      </c>
      <c r="D143" s="37" t="s">
        <v>3175</v>
      </c>
      <c r="E143" s="39">
        <v>1800</v>
      </c>
      <c r="F143" s="39">
        <f>IF(import20201[[#This Row],[BARU]]="",import20201[[#This Row],[JUMLAH AWAL]],import20201[[#This Row],[BARU]])</f>
        <v>8</v>
      </c>
      <c r="G143" s="46">
        <v>3000</v>
      </c>
      <c r="H143" s="46">
        <v>3250</v>
      </c>
      <c r="I143" s="39">
        <v>8</v>
      </c>
      <c r="K14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3" s="41">
        <f ca="1">IF(OR(M142="",M142=MAX(import20201[NO])),"",LOOKUP(ROW(M143)-ROWS($M$1:$M$2),import20201[NO]))</f>
        <v>141</v>
      </c>
      <c r="N143" s="41" t="str">
        <f ca="1">IF(Table10[[#This Row],[NO]]="","",LOOKUP(Table10[[#This Row],[NO]],import20201[NO],import20201[-]))</f>
        <v>UTN</v>
      </c>
      <c r="O143" s="37" t="str">
        <f ca="1">IF(Table10[[#This Row],[NO]]="","",LOOKUP(Table10[[#This Row],[NO]],import20201[NO],import20201[KODE]))</f>
        <v>WLT-9613</v>
      </c>
      <c r="P143" s="41" t="str">
        <f ca="1">IF(Table10[[#This Row],[NO]]="","",LOOKUP(Table10[[#This Row],[NO]],import20201[NO],import20201[NAMA BARANG]))</f>
        <v>Sticker</v>
      </c>
      <c r="Q143" s="41">
        <f ca="1">IF(Table10[[#This Row],[NO]]="","",LOOKUP(Table10[[#This Row],[NO]],import20201[NO],import20201[ISI/ Jmlh/ Ctn]))</f>
        <v>1800</v>
      </c>
      <c r="R143" s="41">
        <f ca="1">IF(Table10[[#This Row],[NO]]="","",LOOKUP(Table10[[#This Row],[NO]],import20201[NO],import20201[JUMLAH]))</f>
        <v>8</v>
      </c>
      <c r="S143" s="39">
        <f ca="1">IF(Table10[[#This Row],[NO]]="","",LOOKUP(Table10[[#This Row],[NO]],import20201[NO],import20201[GROSIR]))</f>
        <v>3000</v>
      </c>
      <c r="T143" s="39">
        <f ca="1">IF(Table10[[#This Row],[NO]]="","",LOOKUP(Table10[[#This Row],[NO]],import20201[NO],import20201[ECERAN]))</f>
        <v>3250</v>
      </c>
    </row>
    <row r="144" spans="1:20" ht="20.100000000000001" customHeight="1">
      <c r="A144" s="41">
        <f ca="1">IF(import20201[[#This Row],[JUMLAH]]&gt;0,COUNT(A$2:A144),"")</f>
        <v>142</v>
      </c>
      <c r="B144" s="35" t="s">
        <v>3033</v>
      </c>
      <c r="C144" s="36" t="s">
        <v>3186</v>
      </c>
      <c r="D144" s="37" t="s">
        <v>3175</v>
      </c>
      <c r="E144" s="39">
        <v>1800</v>
      </c>
      <c r="F144" s="39">
        <f>IF(import20201[[#This Row],[BARU]]="",import20201[[#This Row],[JUMLAH AWAL]],import20201[[#This Row],[BARU]])</f>
        <v>10</v>
      </c>
      <c r="G144" s="46">
        <v>3000</v>
      </c>
      <c r="H144" s="46">
        <v>3250</v>
      </c>
      <c r="I144" s="39">
        <v>10</v>
      </c>
      <c r="K14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4" s="41">
        <f ca="1">IF(OR(M143="",M143=MAX(import20201[NO])),"",LOOKUP(ROW(M144)-ROWS($M$1:$M$2),import20201[NO]))</f>
        <v>142</v>
      </c>
      <c r="N144" s="41" t="str">
        <f ca="1">IF(Table10[[#This Row],[NO]]="","",LOOKUP(Table10[[#This Row],[NO]],import20201[NO],import20201[-]))</f>
        <v>UTN</v>
      </c>
      <c r="O144" s="37" t="str">
        <f ca="1">IF(Table10[[#This Row],[NO]]="","",LOOKUP(Table10[[#This Row],[NO]],import20201[NO],import20201[KODE]))</f>
        <v>WLT-9615</v>
      </c>
      <c r="P144" s="41" t="str">
        <f ca="1">IF(Table10[[#This Row],[NO]]="","",LOOKUP(Table10[[#This Row],[NO]],import20201[NO],import20201[NAMA BARANG]))</f>
        <v>Sticker</v>
      </c>
      <c r="Q144" s="41">
        <f ca="1">IF(Table10[[#This Row],[NO]]="","",LOOKUP(Table10[[#This Row],[NO]],import20201[NO],import20201[ISI/ Jmlh/ Ctn]))</f>
        <v>1800</v>
      </c>
      <c r="R144" s="41">
        <f ca="1">IF(Table10[[#This Row],[NO]]="","",LOOKUP(Table10[[#This Row],[NO]],import20201[NO],import20201[JUMLAH]))</f>
        <v>10</v>
      </c>
      <c r="S144" s="39">
        <f ca="1">IF(Table10[[#This Row],[NO]]="","",LOOKUP(Table10[[#This Row],[NO]],import20201[NO],import20201[GROSIR]))</f>
        <v>3000</v>
      </c>
      <c r="T144" s="39">
        <f ca="1">IF(Table10[[#This Row],[NO]]="","",LOOKUP(Table10[[#This Row],[NO]],import20201[NO],import20201[ECERAN]))</f>
        <v>3250</v>
      </c>
    </row>
    <row r="145" spans="1:20" ht="20.100000000000001" customHeight="1">
      <c r="A145" s="41">
        <f ca="1">IF(import20201[[#This Row],[JUMLAH]]&gt;0,COUNT(A$2:A145),"")</f>
        <v>143</v>
      </c>
      <c r="B145" s="35" t="s">
        <v>3033</v>
      </c>
      <c r="C145" s="36" t="s">
        <v>3187</v>
      </c>
      <c r="D145" s="37" t="s">
        <v>3175</v>
      </c>
      <c r="E145" s="39">
        <v>1800</v>
      </c>
      <c r="F145" s="39">
        <f>IF(import20201[[#This Row],[BARU]]="",import20201[[#This Row],[JUMLAH AWAL]],import20201[[#This Row],[BARU]])</f>
        <v>4</v>
      </c>
      <c r="G145" s="46">
        <v>3000</v>
      </c>
      <c r="H145" s="46">
        <v>3250</v>
      </c>
      <c r="I145" s="39">
        <v>4</v>
      </c>
      <c r="K14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5" s="41">
        <f ca="1">IF(OR(M144="",M144=MAX(import20201[NO])),"",LOOKUP(ROW(M145)-ROWS($M$1:$M$2),import20201[NO]))</f>
        <v>143</v>
      </c>
      <c r="N145" s="41" t="str">
        <f ca="1">IF(Table10[[#This Row],[NO]]="","",LOOKUP(Table10[[#This Row],[NO]],import20201[NO],import20201[-]))</f>
        <v>UTN</v>
      </c>
      <c r="O145" s="37" t="str">
        <f ca="1">IF(Table10[[#This Row],[NO]]="","",LOOKUP(Table10[[#This Row],[NO]],import20201[NO],import20201[KODE]))</f>
        <v>WLT-9616</v>
      </c>
      <c r="P145" s="41" t="str">
        <f ca="1">IF(Table10[[#This Row],[NO]]="","",LOOKUP(Table10[[#This Row],[NO]],import20201[NO],import20201[NAMA BARANG]))</f>
        <v>Sticker</v>
      </c>
      <c r="Q145" s="41">
        <f ca="1">IF(Table10[[#This Row],[NO]]="","",LOOKUP(Table10[[#This Row],[NO]],import20201[NO],import20201[ISI/ Jmlh/ Ctn]))</f>
        <v>1800</v>
      </c>
      <c r="R145" s="41">
        <f ca="1">IF(Table10[[#This Row],[NO]]="","",LOOKUP(Table10[[#This Row],[NO]],import20201[NO],import20201[JUMLAH]))</f>
        <v>4</v>
      </c>
      <c r="S145" s="39">
        <f ca="1">IF(Table10[[#This Row],[NO]]="","",LOOKUP(Table10[[#This Row],[NO]],import20201[NO],import20201[GROSIR]))</f>
        <v>3000</v>
      </c>
      <c r="T145" s="39">
        <f ca="1">IF(Table10[[#This Row],[NO]]="","",LOOKUP(Table10[[#This Row],[NO]],import20201[NO],import20201[ECERAN]))</f>
        <v>3250</v>
      </c>
    </row>
    <row r="146" spans="1:20" ht="20.100000000000001" customHeight="1">
      <c r="A146" s="41">
        <f ca="1">IF(import20201[[#This Row],[JUMLAH]]&gt;0,COUNT(A$2:A146),"")</f>
        <v>144</v>
      </c>
      <c r="B146" s="35" t="s">
        <v>3033</v>
      </c>
      <c r="C146" s="36" t="s">
        <v>3188</v>
      </c>
      <c r="D146" s="37" t="s">
        <v>3175</v>
      </c>
      <c r="E146" s="39">
        <v>1800</v>
      </c>
      <c r="F146" s="39">
        <f>IF(import20201[[#This Row],[BARU]]="",import20201[[#This Row],[JUMLAH AWAL]],import20201[[#This Row],[BARU]])</f>
        <v>5</v>
      </c>
      <c r="G146" s="46">
        <v>3000</v>
      </c>
      <c r="H146" s="46">
        <v>3250</v>
      </c>
      <c r="I146" s="39">
        <v>5</v>
      </c>
      <c r="K14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6" s="41">
        <f ca="1">IF(OR(M145="",M145=MAX(import20201[NO])),"",LOOKUP(ROW(M146)-ROWS($M$1:$M$2),import20201[NO]))</f>
        <v>144</v>
      </c>
      <c r="N146" s="41" t="str">
        <f ca="1">IF(Table10[[#This Row],[NO]]="","",LOOKUP(Table10[[#This Row],[NO]],import20201[NO],import20201[-]))</f>
        <v>UTN</v>
      </c>
      <c r="O146" s="37" t="str">
        <f ca="1">IF(Table10[[#This Row],[NO]]="","",LOOKUP(Table10[[#This Row],[NO]],import20201[NO],import20201[KODE]))</f>
        <v>WLT-9617</v>
      </c>
      <c r="P146" s="41" t="str">
        <f ca="1">IF(Table10[[#This Row],[NO]]="","",LOOKUP(Table10[[#This Row],[NO]],import20201[NO],import20201[NAMA BARANG]))</f>
        <v>Sticker</v>
      </c>
      <c r="Q146" s="41">
        <f ca="1">IF(Table10[[#This Row],[NO]]="","",LOOKUP(Table10[[#This Row],[NO]],import20201[NO],import20201[ISI/ Jmlh/ Ctn]))</f>
        <v>1800</v>
      </c>
      <c r="R146" s="41">
        <f ca="1">IF(Table10[[#This Row],[NO]]="","",LOOKUP(Table10[[#This Row],[NO]],import20201[NO],import20201[JUMLAH]))</f>
        <v>5</v>
      </c>
      <c r="S146" s="39">
        <f ca="1">IF(Table10[[#This Row],[NO]]="","",LOOKUP(Table10[[#This Row],[NO]],import20201[NO],import20201[GROSIR]))</f>
        <v>3000</v>
      </c>
      <c r="T146" s="39">
        <f ca="1">IF(Table10[[#This Row],[NO]]="","",LOOKUP(Table10[[#This Row],[NO]],import20201[NO],import20201[ECERAN]))</f>
        <v>3250</v>
      </c>
    </row>
    <row r="147" spans="1:20" ht="20.100000000000001" customHeight="1">
      <c r="A147" s="41">
        <f ca="1">IF(import20201[[#This Row],[JUMLAH]]&gt;0,COUNT(A$2:A147),"")</f>
        <v>145</v>
      </c>
      <c r="B147" s="35" t="s">
        <v>3033</v>
      </c>
      <c r="C147" s="36" t="s">
        <v>3189</v>
      </c>
      <c r="D147" s="37" t="s">
        <v>3175</v>
      </c>
      <c r="E147" s="39">
        <v>1800</v>
      </c>
      <c r="F147" s="39">
        <f>IF(import20201[[#This Row],[BARU]]="",import20201[[#This Row],[JUMLAH AWAL]],import20201[[#This Row],[BARU]])</f>
        <v>5</v>
      </c>
      <c r="G147" s="46">
        <v>3000</v>
      </c>
      <c r="H147" s="46">
        <v>3250</v>
      </c>
      <c r="I147" s="39">
        <v>5</v>
      </c>
      <c r="K14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7" s="41">
        <f ca="1">IF(OR(M146="",M146=MAX(import20201[NO])),"",LOOKUP(ROW(M147)-ROWS($M$1:$M$2),import20201[NO]))</f>
        <v>145</v>
      </c>
      <c r="N147" s="41" t="str">
        <f ca="1">IF(Table10[[#This Row],[NO]]="","",LOOKUP(Table10[[#This Row],[NO]],import20201[NO],import20201[-]))</f>
        <v>UTN</v>
      </c>
      <c r="O147" s="37" t="str">
        <f ca="1">IF(Table10[[#This Row],[NO]]="","",LOOKUP(Table10[[#This Row],[NO]],import20201[NO],import20201[KODE]))</f>
        <v>WLT-9618</v>
      </c>
      <c r="P147" s="41" t="str">
        <f ca="1">IF(Table10[[#This Row],[NO]]="","",LOOKUP(Table10[[#This Row],[NO]],import20201[NO],import20201[NAMA BARANG]))</f>
        <v>Sticker</v>
      </c>
      <c r="Q147" s="41">
        <f ca="1">IF(Table10[[#This Row],[NO]]="","",LOOKUP(Table10[[#This Row],[NO]],import20201[NO],import20201[ISI/ Jmlh/ Ctn]))</f>
        <v>1800</v>
      </c>
      <c r="R147" s="41">
        <f ca="1">IF(Table10[[#This Row],[NO]]="","",LOOKUP(Table10[[#This Row],[NO]],import20201[NO],import20201[JUMLAH]))</f>
        <v>5</v>
      </c>
      <c r="S147" s="39">
        <f ca="1">IF(Table10[[#This Row],[NO]]="","",LOOKUP(Table10[[#This Row],[NO]],import20201[NO],import20201[GROSIR]))</f>
        <v>3000</v>
      </c>
      <c r="T147" s="39">
        <f ca="1">IF(Table10[[#This Row],[NO]]="","",LOOKUP(Table10[[#This Row],[NO]],import20201[NO],import20201[ECERAN]))</f>
        <v>3250</v>
      </c>
    </row>
    <row r="148" spans="1:20" ht="20.100000000000001" customHeight="1">
      <c r="A148" s="41">
        <f ca="1">IF(import20201[[#This Row],[JUMLAH]]&gt;0,COUNT(A$2:A148),"")</f>
        <v>146</v>
      </c>
      <c r="B148" s="35" t="s">
        <v>3033</v>
      </c>
      <c r="C148" s="36" t="s">
        <v>3190</v>
      </c>
      <c r="D148" s="37" t="s">
        <v>3175</v>
      </c>
      <c r="E148" s="39">
        <v>1800</v>
      </c>
      <c r="F148" s="39">
        <f>IF(import20201[[#This Row],[BARU]]="",import20201[[#This Row],[JUMLAH AWAL]],import20201[[#This Row],[BARU]])</f>
        <v>4</v>
      </c>
      <c r="G148" s="46">
        <v>3000</v>
      </c>
      <c r="H148" s="46">
        <v>3250</v>
      </c>
      <c r="I148" s="39">
        <v>4</v>
      </c>
      <c r="K14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8" s="41">
        <f ca="1">IF(OR(M147="",M147=MAX(import20201[NO])),"",LOOKUP(ROW(M148)-ROWS($M$1:$M$2),import20201[NO]))</f>
        <v>146</v>
      </c>
      <c r="N148" s="41" t="str">
        <f ca="1">IF(Table10[[#This Row],[NO]]="","",LOOKUP(Table10[[#This Row],[NO]],import20201[NO],import20201[-]))</f>
        <v>UTN</v>
      </c>
      <c r="O148" s="37" t="str">
        <f ca="1">IF(Table10[[#This Row],[NO]]="","",LOOKUP(Table10[[#This Row],[NO]],import20201[NO],import20201[KODE]))</f>
        <v>WLT-9620</v>
      </c>
      <c r="P148" s="41" t="str">
        <f ca="1">IF(Table10[[#This Row],[NO]]="","",LOOKUP(Table10[[#This Row],[NO]],import20201[NO],import20201[NAMA BARANG]))</f>
        <v>Sticker</v>
      </c>
      <c r="Q148" s="41">
        <f ca="1">IF(Table10[[#This Row],[NO]]="","",LOOKUP(Table10[[#This Row],[NO]],import20201[NO],import20201[ISI/ Jmlh/ Ctn]))</f>
        <v>1800</v>
      </c>
      <c r="R148" s="41">
        <f ca="1">IF(Table10[[#This Row],[NO]]="","",LOOKUP(Table10[[#This Row],[NO]],import20201[NO],import20201[JUMLAH]))</f>
        <v>4</v>
      </c>
      <c r="S148" s="39">
        <f ca="1">IF(Table10[[#This Row],[NO]]="","",LOOKUP(Table10[[#This Row],[NO]],import20201[NO],import20201[GROSIR]))</f>
        <v>3000</v>
      </c>
      <c r="T148" s="39">
        <f ca="1">IF(Table10[[#This Row],[NO]]="","",LOOKUP(Table10[[#This Row],[NO]],import20201[NO],import20201[ECERAN]))</f>
        <v>3250</v>
      </c>
    </row>
    <row r="149" spans="1:20" ht="20.100000000000001" customHeight="1">
      <c r="A149" s="41">
        <f ca="1">IF(import20201[[#This Row],[JUMLAH]]&gt;0,COUNT(A$2:A149),"")</f>
        <v>147</v>
      </c>
      <c r="B149" s="35" t="s">
        <v>3033</v>
      </c>
      <c r="C149" s="36" t="s">
        <v>3191</v>
      </c>
      <c r="D149" s="37" t="s">
        <v>3175</v>
      </c>
      <c r="E149" s="39">
        <v>1800</v>
      </c>
      <c r="F149" s="39">
        <f>IF(import20201[[#This Row],[BARU]]="",import20201[[#This Row],[JUMLAH AWAL]],import20201[[#This Row],[BARU]])</f>
        <v>10</v>
      </c>
      <c r="G149" s="46">
        <v>3000</v>
      </c>
      <c r="H149" s="46">
        <v>3250</v>
      </c>
      <c r="I149" s="39">
        <v>10</v>
      </c>
      <c r="K14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9" s="41">
        <f ca="1">IF(OR(M148="",M148=MAX(import20201[NO])),"",LOOKUP(ROW(M149)-ROWS($M$1:$M$2),import20201[NO]))</f>
        <v>147</v>
      </c>
      <c r="N149" s="41" t="str">
        <f ca="1">IF(Table10[[#This Row],[NO]]="","",LOOKUP(Table10[[#This Row],[NO]],import20201[NO],import20201[-]))</f>
        <v>UTN</v>
      </c>
      <c r="O149" s="37" t="str">
        <f ca="1">IF(Table10[[#This Row],[NO]]="","",LOOKUP(Table10[[#This Row],[NO]],import20201[NO],import20201[KODE]))</f>
        <v>WLT-9621</v>
      </c>
      <c r="P149" s="41" t="str">
        <f ca="1">IF(Table10[[#This Row],[NO]]="","",LOOKUP(Table10[[#This Row],[NO]],import20201[NO],import20201[NAMA BARANG]))</f>
        <v>Sticker</v>
      </c>
      <c r="Q149" s="41">
        <f ca="1">IF(Table10[[#This Row],[NO]]="","",LOOKUP(Table10[[#This Row],[NO]],import20201[NO],import20201[ISI/ Jmlh/ Ctn]))</f>
        <v>1800</v>
      </c>
      <c r="R149" s="41">
        <f ca="1">IF(Table10[[#This Row],[NO]]="","",LOOKUP(Table10[[#This Row],[NO]],import20201[NO],import20201[JUMLAH]))</f>
        <v>10</v>
      </c>
      <c r="S149" s="39">
        <f ca="1">IF(Table10[[#This Row],[NO]]="","",LOOKUP(Table10[[#This Row],[NO]],import20201[NO],import20201[GROSIR]))</f>
        <v>3000</v>
      </c>
      <c r="T149" s="39">
        <f ca="1">IF(Table10[[#This Row],[NO]]="","",LOOKUP(Table10[[#This Row],[NO]],import20201[NO],import20201[ECERAN]))</f>
        <v>3250</v>
      </c>
    </row>
    <row r="150" spans="1:20" ht="20.100000000000001" customHeight="1">
      <c r="A150" s="41">
        <f ca="1">IF(import20201[[#This Row],[JUMLAH]]&gt;0,COUNT(A$2:A150),"")</f>
        <v>148</v>
      </c>
      <c r="B150" s="35" t="s">
        <v>3033</v>
      </c>
      <c r="C150" s="36" t="s">
        <v>3192</v>
      </c>
      <c r="D150" s="37" t="s">
        <v>3175</v>
      </c>
      <c r="E150" s="39">
        <v>1800</v>
      </c>
      <c r="F150" s="39">
        <f>IF(import20201[[#This Row],[BARU]]="",import20201[[#This Row],[JUMLAH AWAL]],import20201[[#This Row],[BARU]])</f>
        <v>5</v>
      </c>
      <c r="G150" s="46">
        <v>3000</v>
      </c>
      <c r="H150" s="46">
        <v>3250</v>
      </c>
      <c r="I150" s="39">
        <v>5</v>
      </c>
      <c r="K15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0" s="41">
        <f ca="1">IF(OR(M149="",M149=MAX(import20201[NO])),"",LOOKUP(ROW(M150)-ROWS($M$1:$M$2),import20201[NO]))</f>
        <v>148</v>
      </c>
      <c r="N150" s="41" t="str">
        <f ca="1">IF(Table10[[#This Row],[NO]]="","",LOOKUP(Table10[[#This Row],[NO]],import20201[NO],import20201[-]))</f>
        <v>UTN</v>
      </c>
      <c r="O150" s="37" t="str">
        <f ca="1">IF(Table10[[#This Row],[NO]]="","",LOOKUP(Table10[[#This Row],[NO]],import20201[NO],import20201[KODE]))</f>
        <v>WLT-9622</v>
      </c>
      <c r="P150" s="41" t="str">
        <f ca="1">IF(Table10[[#This Row],[NO]]="","",LOOKUP(Table10[[#This Row],[NO]],import20201[NO],import20201[NAMA BARANG]))</f>
        <v>Sticker</v>
      </c>
      <c r="Q150" s="41">
        <f ca="1">IF(Table10[[#This Row],[NO]]="","",LOOKUP(Table10[[#This Row],[NO]],import20201[NO],import20201[ISI/ Jmlh/ Ctn]))</f>
        <v>1800</v>
      </c>
      <c r="R150" s="41">
        <f ca="1">IF(Table10[[#This Row],[NO]]="","",LOOKUP(Table10[[#This Row],[NO]],import20201[NO],import20201[JUMLAH]))</f>
        <v>5</v>
      </c>
      <c r="S150" s="39">
        <f ca="1">IF(Table10[[#This Row],[NO]]="","",LOOKUP(Table10[[#This Row],[NO]],import20201[NO],import20201[GROSIR]))</f>
        <v>3000</v>
      </c>
      <c r="T150" s="39">
        <f ca="1">IF(Table10[[#This Row],[NO]]="","",LOOKUP(Table10[[#This Row],[NO]],import20201[NO],import20201[ECERAN]))</f>
        <v>3250</v>
      </c>
    </row>
    <row r="151" spans="1:20" ht="20.100000000000001" customHeight="1">
      <c r="A151" s="41">
        <f ca="1">IF(import20201[[#This Row],[JUMLAH]]&gt;0,COUNT(A$2:A151),"")</f>
        <v>149</v>
      </c>
      <c r="B151" s="35" t="s">
        <v>3033</v>
      </c>
      <c r="C151" s="36" t="s">
        <v>3193</v>
      </c>
      <c r="D151" s="37" t="s">
        <v>3175</v>
      </c>
      <c r="E151" s="39">
        <v>1800</v>
      </c>
      <c r="F151" s="39">
        <f>IF(import20201[[#This Row],[BARU]]="",import20201[[#This Row],[JUMLAH AWAL]],import20201[[#This Row],[BARU]])</f>
        <v>7</v>
      </c>
      <c r="G151" s="46">
        <v>3000</v>
      </c>
      <c r="H151" s="46">
        <v>3250</v>
      </c>
      <c r="I151" s="39">
        <v>7</v>
      </c>
      <c r="K15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1" s="41">
        <f ca="1">IF(OR(M150="",M150=MAX(import20201[NO])),"",LOOKUP(ROW(M151)-ROWS($M$1:$M$2),import20201[NO]))</f>
        <v>149</v>
      </c>
      <c r="N151" s="41" t="str">
        <f ca="1">IF(Table10[[#This Row],[NO]]="","",LOOKUP(Table10[[#This Row],[NO]],import20201[NO],import20201[-]))</f>
        <v>UTN</v>
      </c>
      <c r="O151" s="37" t="str">
        <f ca="1">IF(Table10[[#This Row],[NO]]="","",LOOKUP(Table10[[#This Row],[NO]],import20201[NO],import20201[KODE]))</f>
        <v>WLT-9623</v>
      </c>
      <c r="P151" s="41" t="str">
        <f ca="1">IF(Table10[[#This Row],[NO]]="","",LOOKUP(Table10[[#This Row],[NO]],import20201[NO],import20201[NAMA BARANG]))</f>
        <v>Sticker</v>
      </c>
      <c r="Q151" s="41">
        <f ca="1">IF(Table10[[#This Row],[NO]]="","",LOOKUP(Table10[[#This Row],[NO]],import20201[NO],import20201[ISI/ Jmlh/ Ctn]))</f>
        <v>1800</v>
      </c>
      <c r="R151" s="41">
        <f ca="1">IF(Table10[[#This Row],[NO]]="","",LOOKUP(Table10[[#This Row],[NO]],import20201[NO],import20201[JUMLAH]))</f>
        <v>7</v>
      </c>
      <c r="S151" s="39">
        <f ca="1">IF(Table10[[#This Row],[NO]]="","",LOOKUP(Table10[[#This Row],[NO]],import20201[NO],import20201[GROSIR]))</f>
        <v>3000</v>
      </c>
      <c r="T151" s="39">
        <f ca="1">IF(Table10[[#This Row],[NO]]="","",LOOKUP(Table10[[#This Row],[NO]],import20201[NO],import20201[ECERAN]))</f>
        <v>3250</v>
      </c>
    </row>
    <row r="152" spans="1:20" ht="20.100000000000001" customHeight="1">
      <c r="A152" s="41">
        <f ca="1">IF(import20201[[#This Row],[JUMLAH]]&gt;0,COUNT(A$2:A152),"")</f>
        <v>150</v>
      </c>
      <c r="B152" s="35" t="s">
        <v>3033</v>
      </c>
      <c r="C152" s="36" t="s">
        <v>3194</v>
      </c>
      <c r="D152" s="37" t="s">
        <v>3175</v>
      </c>
      <c r="E152" s="39">
        <v>1800</v>
      </c>
      <c r="F152" s="39">
        <f>IF(import20201[[#This Row],[BARU]]="",import20201[[#This Row],[JUMLAH AWAL]],import20201[[#This Row],[BARU]])</f>
        <v>5</v>
      </c>
      <c r="G152" s="46">
        <v>3000</v>
      </c>
      <c r="H152" s="46">
        <v>3250</v>
      </c>
      <c r="I152" s="39">
        <v>5</v>
      </c>
      <c r="K15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2" s="41">
        <f ca="1">IF(OR(M151="",M151=MAX(import20201[NO])),"",LOOKUP(ROW(M152)-ROWS($M$1:$M$2),import20201[NO]))</f>
        <v>150</v>
      </c>
      <c r="N152" s="41" t="str">
        <f ca="1">IF(Table10[[#This Row],[NO]]="","",LOOKUP(Table10[[#This Row],[NO]],import20201[NO],import20201[-]))</f>
        <v>UTN</v>
      </c>
      <c r="O152" s="37" t="str">
        <f ca="1">IF(Table10[[#This Row],[NO]]="","",LOOKUP(Table10[[#This Row],[NO]],import20201[NO],import20201[KODE]))</f>
        <v>WLT-9624</v>
      </c>
      <c r="P152" s="41" t="str">
        <f ca="1">IF(Table10[[#This Row],[NO]]="","",LOOKUP(Table10[[#This Row],[NO]],import20201[NO],import20201[NAMA BARANG]))</f>
        <v>Sticker</v>
      </c>
      <c r="Q152" s="41">
        <f ca="1">IF(Table10[[#This Row],[NO]]="","",LOOKUP(Table10[[#This Row],[NO]],import20201[NO],import20201[ISI/ Jmlh/ Ctn]))</f>
        <v>1800</v>
      </c>
      <c r="R152" s="41">
        <f ca="1">IF(Table10[[#This Row],[NO]]="","",LOOKUP(Table10[[#This Row],[NO]],import20201[NO],import20201[JUMLAH]))</f>
        <v>5</v>
      </c>
      <c r="S152" s="39">
        <f ca="1">IF(Table10[[#This Row],[NO]]="","",LOOKUP(Table10[[#This Row],[NO]],import20201[NO],import20201[GROSIR]))</f>
        <v>3000</v>
      </c>
      <c r="T152" s="39">
        <f ca="1">IF(Table10[[#This Row],[NO]]="","",LOOKUP(Table10[[#This Row],[NO]],import20201[NO],import20201[ECERAN]))</f>
        <v>3250</v>
      </c>
    </row>
    <row r="153" spans="1:20" ht="20.100000000000001" customHeight="1">
      <c r="A153" s="41">
        <f ca="1">IF(import20201[[#This Row],[JUMLAH]]&gt;0,COUNT(A$2:A153),"")</f>
        <v>151</v>
      </c>
      <c r="B153" s="35" t="s">
        <v>3033</v>
      </c>
      <c r="C153" s="36" t="s">
        <v>3195</v>
      </c>
      <c r="D153" s="37" t="s">
        <v>3175</v>
      </c>
      <c r="E153" s="39">
        <v>1800</v>
      </c>
      <c r="F153" s="39">
        <f>IF(import20201[[#This Row],[BARU]]="",import20201[[#This Row],[JUMLAH AWAL]],import20201[[#This Row],[BARU]])</f>
        <v>13</v>
      </c>
      <c r="G153" s="46">
        <v>3000</v>
      </c>
      <c r="H153" s="46">
        <v>3250</v>
      </c>
      <c r="I153" s="39">
        <v>13</v>
      </c>
      <c r="K15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3" s="41">
        <f ca="1">IF(OR(M152="",M152=MAX(import20201[NO])),"",LOOKUP(ROW(M153)-ROWS($M$1:$M$2),import20201[NO]))</f>
        <v>151</v>
      </c>
      <c r="N153" s="41" t="str">
        <f ca="1">IF(Table10[[#This Row],[NO]]="","",LOOKUP(Table10[[#This Row],[NO]],import20201[NO],import20201[-]))</f>
        <v>UTN</v>
      </c>
      <c r="O153" s="37" t="str">
        <f ca="1">IF(Table10[[#This Row],[NO]]="","",LOOKUP(Table10[[#This Row],[NO]],import20201[NO],import20201[KODE]))</f>
        <v>WLT-9625</v>
      </c>
      <c r="P153" s="41" t="str">
        <f ca="1">IF(Table10[[#This Row],[NO]]="","",LOOKUP(Table10[[#This Row],[NO]],import20201[NO],import20201[NAMA BARANG]))</f>
        <v>Sticker</v>
      </c>
      <c r="Q153" s="41">
        <f ca="1">IF(Table10[[#This Row],[NO]]="","",LOOKUP(Table10[[#This Row],[NO]],import20201[NO],import20201[ISI/ Jmlh/ Ctn]))</f>
        <v>1800</v>
      </c>
      <c r="R153" s="41">
        <f ca="1">IF(Table10[[#This Row],[NO]]="","",LOOKUP(Table10[[#This Row],[NO]],import20201[NO],import20201[JUMLAH]))</f>
        <v>13</v>
      </c>
      <c r="S153" s="39">
        <f ca="1">IF(Table10[[#This Row],[NO]]="","",LOOKUP(Table10[[#This Row],[NO]],import20201[NO],import20201[GROSIR]))</f>
        <v>3000</v>
      </c>
      <c r="T153" s="39">
        <f ca="1">IF(Table10[[#This Row],[NO]]="","",LOOKUP(Table10[[#This Row],[NO]],import20201[NO],import20201[ECERAN]))</f>
        <v>3250</v>
      </c>
    </row>
    <row r="154" spans="1:20" ht="20.100000000000001" customHeight="1">
      <c r="A154" s="41">
        <f ca="1">IF(import20201[[#This Row],[JUMLAH]]&gt;0,COUNT(A$2:A154),"")</f>
        <v>152</v>
      </c>
      <c r="B154" s="35" t="s">
        <v>3033</v>
      </c>
      <c r="C154" s="36" t="s">
        <v>3196</v>
      </c>
      <c r="D154" s="37" t="s">
        <v>3175</v>
      </c>
      <c r="E154" s="39">
        <v>1800</v>
      </c>
      <c r="F154" s="39">
        <f>IF(import20201[[#This Row],[BARU]]="",import20201[[#This Row],[JUMLAH AWAL]],import20201[[#This Row],[BARU]])</f>
        <v>3</v>
      </c>
      <c r="G154" s="46">
        <v>3000</v>
      </c>
      <c r="H154" s="46">
        <v>3250</v>
      </c>
      <c r="I154" s="39">
        <v>3</v>
      </c>
      <c r="K15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4" s="41">
        <f ca="1">IF(OR(M153="",M153=MAX(import20201[NO])),"",LOOKUP(ROW(M154)-ROWS($M$1:$M$2),import20201[NO]))</f>
        <v>152</v>
      </c>
      <c r="N154" s="41" t="str">
        <f ca="1">IF(Table10[[#This Row],[NO]]="","",LOOKUP(Table10[[#This Row],[NO]],import20201[NO],import20201[-]))</f>
        <v>UTN</v>
      </c>
      <c r="O154" s="37" t="str">
        <f ca="1">IF(Table10[[#This Row],[NO]]="","",LOOKUP(Table10[[#This Row],[NO]],import20201[NO],import20201[KODE]))</f>
        <v>WLT-9626</v>
      </c>
      <c r="P154" s="41" t="str">
        <f ca="1">IF(Table10[[#This Row],[NO]]="","",LOOKUP(Table10[[#This Row],[NO]],import20201[NO],import20201[NAMA BARANG]))</f>
        <v>Sticker</v>
      </c>
      <c r="Q154" s="41">
        <f ca="1">IF(Table10[[#This Row],[NO]]="","",LOOKUP(Table10[[#This Row],[NO]],import20201[NO],import20201[ISI/ Jmlh/ Ctn]))</f>
        <v>1800</v>
      </c>
      <c r="R154" s="41">
        <f ca="1">IF(Table10[[#This Row],[NO]]="","",LOOKUP(Table10[[#This Row],[NO]],import20201[NO],import20201[JUMLAH]))</f>
        <v>3</v>
      </c>
      <c r="S154" s="39">
        <f ca="1">IF(Table10[[#This Row],[NO]]="","",LOOKUP(Table10[[#This Row],[NO]],import20201[NO],import20201[GROSIR]))</f>
        <v>3000</v>
      </c>
      <c r="T154" s="39">
        <f ca="1">IF(Table10[[#This Row],[NO]]="","",LOOKUP(Table10[[#This Row],[NO]],import20201[NO],import20201[ECERAN]))</f>
        <v>3250</v>
      </c>
    </row>
    <row r="155" spans="1:20" ht="20.100000000000001" customHeight="1">
      <c r="A155" s="41">
        <f ca="1">IF(import20201[[#This Row],[JUMLAH]]&gt;0,COUNT(A$2:A155),"")</f>
        <v>153</v>
      </c>
      <c r="B155" s="35" t="s">
        <v>3033</v>
      </c>
      <c r="C155" s="36" t="s">
        <v>3197</v>
      </c>
      <c r="D155" s="37" t="s">
        <v>3175</v>
      </c>
      <c r="E155" s="39">
        <v>1800</v>
      </c>
      <c r="F155" s="39">
        <f>IF(import20201[[#This Row],[BARU]]="",import20201[[#This Row],[JUMLAH AWAL]],import20201[[#This Row],[BARU]])</f>
        <v>7</v>
      </c>
      <c r="G155" s="46">
        <v>3000</v>
      </c>
      <c r="H155" s="46">
        <v>3250</v>
      </c>
      <c r="I155" s="39">
        <v>7</v>
      </c>
      <c r="K15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5" s="41">
        <f ca="1">IF(OR(M154="",M154=MAX(import20201[NO])),"",LOOKUP(ROW(M155)-ROWS($M$1:$M$2),import20201[NO]))</f>
        <v>153</v>
      </c>
      <c r="N155" s="41" t="str">
        <f ca="1">IF(Table10[[#This Row],[NO]]="","",LOOKUP(Table10[[#This Row],[NO]],import20201[NO],import20201[-]))</f>
        <v>UTN</v>
      </c>
      <c r="O155" s="37" t="str">
        <f ca="1">IF(Table10[[#This Row],[NO]]="","",LOOKUP(Table10[[#This Row],[NO]],import20201[NO],import20201[KODE]))</f>
        <v>WLT-9627</v>
      </c>
      <c r="P155" s="41" t="str">
        <f ca="1">IF(Table10[[#This Row],[NO]]="","",LOOKUP(Table10[[#This Row],[NO]],import20201[NO],import20201[NAMA BARANG]))</f>
        <v>Sticker</v>
      </c>
      <c r="Q155" s="41">
        <f ca="1">IF(Table10[[#This Row],[NO]]="","",LOOKUP(Table10[[#This Row],[NO]],import20201[NO],import20201[ISI/ Jmlh/ Ctn]))</f>
        <v>1800</v>
      </c>
      <c r="R155" s="41">
        <f ca="1">IF(Table10[[#This Row],[NO]]="","",LOOKUP(Table10[[#This Row],[NO]],import20201[NO],import20201[JUMLAH]))</f>
        <v>7</v>
      </c>
      <c r="S155" s="39">
        <f ca="1">IF(Table10[[#This Row],[NO]]="","",LOOKUP(Table10[[#This Row],[NO]],import20201[NO],import20201[GROSIR]))</f>
        <v>3000</v>
      </c>
      <c r="T155" s="39">
        <f ca="1">IF(Table10[[#This Row],[NO]]="","",LOOKUP(Table10[[#This Row],[NO]],import20201[NO],import20201[ECERAN]))</f>
        <v>3250</v>
      </c>
    </row>
    <row r="156" spans="1:20" ht="20.100000000000001" customHeight="1">
      <c r="A156" s="41">
        <f ca="1">IF(import20201[[#This Row],[JUMLAH]]&gt;0,COUNT(A$2:A156),"")</f>
        <v>154</v>
      </c>
      <c r="B156" s="35" t="s">
        <v>3033</v>
      </c>
      <c r="C156" s="36" t="s">
        <v>3198</v>
      </c>
      <c r="D156" s="37" t="s">
        <v>3175</v>
      </c>
      <c r="E156" s="39">
        <v>1800</v>
      </c>
      <c r="F156" s="39">
        <f>IF(import20201[[#This Row],[BARU]]="",import20201[[#This Row],[JUMLAH AWAL]],import20201[[#This Row],[BARU]])</f>
        <v>4</v>
      </c>
      <c r="G156" s="46">
        <v>3000</v>
      </c>
      <c r="H156" s="46">
        <v>3250</v>
      </c>
      <c r="I156" s="39">
        <v>4</v>
      </c>
      <c r="K15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6" s="41">
        <f ca="1">IF(OR(M155="",M155=MAX(import20201[NO])),"",LOOKUP(ROW(M156)-ROWS($M$1:$M$2),import20201[NO]))</f>
        <v>154</v>
      </c>
      <c r="N156" s="41" t="str">
        <f ca="1">IF(Table10[[#This Row],[NO]]="","",LOOKUP(Table10[[#This Row],[NO]],import20201[NO],import20201[-]))</f>
        <v>UTN</v>
      </c>
      <c r="O156" s="37" t="str">
        <f ca="1">IF(Table10[[#This Row],[NO]]="","",LOOKUP(Table10[[#This Row],[NO]],import20201[NO],import20201[KODE]))</f>
        <v>WLT-9628</v>
      </c>
      <c r="P156" s="41" t="str">
        <f ca="1">IF(Table10[[#This Row],[NO]]="","",LOOKUP(Table10[[#This Row],[NO]],import20201[NO],import20201[NAMA BARANG]))</f>
        <v>Sticker</v>
      </c>
      <c r="Q156" s="41">
        <f ca="1">IF(Table10[[#This Row],[NO]]="","",LOOKUP(Table10[[#This Row],[NO]],import20201[NO],import20201[ISI/ Jmlh/ Ctn]))</f>
        <v>1800</v>
      </c>
      <c r="R156" s="41">
        <f ca="1">IF(Table10[[#This Row],[NO]]="","",LOOKUP(Table10[[#This Row],[NO]],import20201[NO],import20201[JUMLAH]))</f>
        <v>4</v>
      </c>
      <c r="S156" s="39">
        <f ca="1">IF(Table10[[#This Row],[NO]]="","",LOOKUP(Table10[[#This Row],[NO]],import20201[NO],import20201[GROSIR]))</f>
        <v>3000</v>
      </c>
      <c r="T156" s="39">
        <f ca="1">IF(Table10[[#This Row],[NO]]="","",LOOKUP(Table10[[#This Row],[NO]],import20201[NO],import20201[ECERAN]))</f>
        <v>3250</v>
      </c>
    </row>
    <row r="157" spans="1:20" ht="20.100000000000001" customHeight="1">
      <c r="A157" s="41">
        <f ca="1">IF(import20201[[#This Row],[JUMLAH]]&gt;0,COUNT(A$2:A157),"")</f>
        <v>155</v>
      </c>
      <c r="B157" s="35" t="s">
        <v>3033</v>
      </c>
      <c r="C157" s="36" t="s">
        <v>3199</v>
      </c>
      <c r="D157" s="37" t="s">
        <v>3175</v>
      </c>
      <c r="E157" s="39">
        <v>1800</v>
      </c>
      <c r="F157" s="39">
        <f>IF(import20201[[#This Row],[BARU]]="",import20201[[#This Row],[JUMLAH AWAL]],import20201[[#This Row],[BARU]])</f>
        <v>3</v>
      </c>
      <c r="G157" s="46">
        <v>3000</v>
      </c>
      <c r="H157" s="46">
        <v>3250</v>
      </c>
      <c r="I157" s="39">
        <v>3</v>
      </c>
      <c r="K15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7" s="41">
        <f ca="1">IF(OR(M156="",M156=MAX(import20201[NO])),"",LOOKUP(ROW(M157)-ROWS($M$1:$M$2),import20201[NO]))</f>
        <v>155</v>
      </c>
      <c r="N157" s="41" t="str">
        <f ca="1">IF(Table10[[#This Row],[NO]]="","",LOOKUP(Table10[[#This Row],[NO]],import20201[NO],import20201[-]))</f>
        <v>UTN</v>
      </c>
      <c r="O157" s="37" t="str">
        <f ca="1">IF(Table10[[#This Row],[NO]]="","",LOOKUP(Table10[[#This Row],[NO]],import20201[NO],import20201[KODE]))</f>
        <v>NO.302</v>
      </c>
      <c r="P157" s="41" t="str">
        <f ca="1">IF(Table10[[#This Row],[NO]]="","",LOOKUP(Table10[[#This Row],[NO]],import20201[NO],import20201[NAMA BARANG]))</f>
        <v>Sticker</v>
      </c>
      <c r="Q157" s="41">
        <f ca="1">IF(Table10[[#This Row],[NO]]="","",LOOKUP(Table10[[#This Row],[NO]],import20201[NO],import20201[ISI/ Jmlh/ Ctn]))</f>
        <v>1800</v>
      </c>
      <c r="R157" s="41">
        <f ca="1">IF(Table10[[#This Row],[NO]]="","",LOOKUP(Table10[[#This Row],[NO]],import20201[NO],import20201[JUMLAH]))</f>
        <v>3</v>
      </c>
      <c r="S157" s="39">
        <f ca="1">IF(Table10[[#This Row],[NO]]="","",LOOKUP(Table10[[#This Row],[NO]],import20201[NO],import20201[GROSIR]))</f>
        <v>3000</v>
      </c>
      <c r="T157" s="39">
        <f ca="1">IF(Table10[[#This Row],[NO]]="","",LOOKUP(Table10[[#This Row],[NO]],import20201[NO],import20201[ECERAN]))</f>
        <v>3250</v>
      </c>
    </row>
    <row r="158" spans="1:20" ht="20.100000000000001" customHeight="1">
      <c r="A158" s="41">
        <f ca="1">IF(import20201[[#This Row],[JUMLAH]]&gt;0,COUNT(A$2:A158),"")</f>
        <v>156</v>
      </c>
      <c r="B158" s="35" t="s">
        <v>3033</v>
      </c>
      <c r="C158" s="36" t="s">
        <v>3200</v>
      </c>
      <c r="D158" s="37" t="s">
        <v>3175</v>
      </c>
      <c r="E158" s="39">
        <v>1800</v>
      </c>
      <c r="F158" s="39">
        <f>IF(import20201[[#This Row],[BARU]]="",import20201[[#This Row],[JUMLAH AWAL]],import20201[[#This Row],[BARU]])</f>
        <v>15</v>
      </c>
      <c r="G158" s="46">
        <v>3000</v>
      </c>
      <c r="H158" s="46">
        <v>3250</v>
      </c>
      <c r="I158" s="39">
        <v>15</v>
      </c>
      <c r="K15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8" s="41">
        <f ca="1">IF(OR(M157="",M157=MAX(import20201[NO])),"",LOOKUP(ROW(M158)-ROWS($M$1:$M$2),import20201[NO]))</f>
        <v>156</v>
      </c>
      <c r="N158" s="41" t="str">
        <f ca="1">IF(Table10[[#This Row],[NO]]="","",LOOKUP(Table10[[#This Row],[NO]],import20201[NO],import20201[-]))</f>
        <v>UTN</v>
      </c>
      <c r="O158" s="37" t="str">
        <f ca="1">IF(Table10[[#This Row],[NO]]="","",LOOKUP(Table10[[#This Row],[NO]],import20201[NO],import20201[KODE]))</f>
        <v>NO.303</v>
      </c>
      <c r="P158" s="41" t="str">
        <f ca="1">IF(Table10[[#This Row],[NO]]="","",LOOKUP(Table10[[#This Row],[NO]],import20201[NO],import20201[NAMA BARANG]))</f>
        <v>Sticker</v>
      </c>
      <c r="Q158" s="41">
        <f ca="1">IF(Table10[[#This Row],[NO]]="","",LOOKUP(Table10[[#This Row],[NO]],import20201[NO],import20201[ISI/ Jmlh/ Ctn]))</f>
        <v>1800</v>
      </c>
      <c r="R158" s="41">
        <f ca="1">IF(Table10[[#This Row],[NO]]="","",LOOKUP(Table10[[#This Row],[NO]],import20201[NO],import20201[JUMLAH]))</f>
        <v>15</v>
      </c>
      <c r="S158" s="39">
        <f ca="1">IF(Table10[[#This Row],[NO]]="","",LOOKUP(Table10[[#This Row],[NO]],import20201[NO],import20201[GROSIR]))</f>
        <v>3000</v>
      </c>
      <c r="T158" s="39">
        <f ca="1">IF(Table10[[#This Row],[NO]]="","",LOOKUP(Table10[[#This Row],[NO]],import20201[NO],import20201[ECERAN]))</f>
        <v>3250</v>
      </c>
    </row>
    <row r="159" spans="1:20" ht="20.100000000000001" customHeight="1">
      <c r="A159" s="41">
        <f ca="1">IF(import20201[[#This Row],[JUMLAH]]&gt;0,COUNT(A$2:A159),"")</f>
        <v>157</v>
      </c>
      <c r="B159" s="35" t="s">
        <v>3033</v>
      </c>
      <c r="C159" s="36" t="s">
        <v>3201</v>
      </c>
      <c r="D159" s="37" t="s">
        <v>3175</v>
      </c>
      <c r="E159" s="39">
        <v>1800</v>
      </c>
      <c r="F159" s="39">
        <f>IF(import20201[[#This Row],[BARU]]="",import20201[[#This Row],[JUMLAH AWAL]],import20201[[#This Row],[BARU]])</f>
        <v>18</v>
      </c>
      <c r="G159" s="46">
        <v>3000</v>
      </c>
      <c r="H159" s="46">
        <v>3250</v>
      </c>
      <c r="I159" s="39">
        <v>18</v>
      </c>
      <c r="K15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9" s="41">
        <f ca="1">IF(OR(M158="",M158=MAX(import20201[NO])),"",LOOKUP(ROW(M159)-ROWS($M$1:$M$2),import20201[NO]))</f>
        <v>157</v>
      </c>
      <c r="N159" s="41" t="str">
        <f ca="1">IF(Table10[[#This Row],[NO]]="","",LOOKUP(Table10[[#This Row],[NO]],import20201[NO],import20201[-]))</f>
        <v>UTN</v>
      </c>
      <c r="O159" s="37" t="str">
        <f ca="1">IF(Table10[[#This Row],[NO]]="","",LOOKUP(Table10[[#This Row],[NO]],import20201[NO],import20201[KODE]))</f>
        <v>NO.304</v>
      </c>
      <c r="P159" s="41" t="str">
        <f ca="1">IF(Table10[[#This Row],[NO]]="","",LOOKUP(Table10[[#This Row],[NO]],import20201[NO],import20201[NAMA BARANG]))</f>
        <v>Sticker</v>
      </c>
      <c r="Q159" s="41">
        <f ca="1">IF(Table10[[#This Row],[NO]]="","",LOOKUP(Table10[[#This Row],[NO]],import20201[NO],import20201[ISI/ Jmlh/ Ctn]))</f>
        <v>1800</v>
      </c>
      <c r="R159" s="41">
        <f ca="1">IF(Table10[[#This Row],[NO]]="","",LOOKUP(Table10[[#This Row],[NO]],import20201[NO],import20201[JUMLAH]))</f>
        <v>18</v>
      </c>
      <c r="S159" s="39">
        <f ca="1">IF(Table10[[#This Row],[NO]]="","",LOOKUP(Table10[[#This Row],[NO]],import20201[NO],import20201[GROSIR]))</f>
        <v>3000</v>
      </c>
      <c r="T159" s="39">
        <f ca="1">IF(Table10[[#This Row],[NO]]="","",LOOKUP(Table10[[#This Row],[NO]],import20201[NO],import20201[ECERAN]))</f>
        <v>3250</v>
      </c>
    </row>
    <row r="160" spans="1:20" ht="20.100000000000001" customHeight="1">
      <c r="A160" s="41">
        <f ca="1">IF(import20201[[#This Row],[JUMLAH]]&gt;0,COUNT(A$2:A160),"")</f>
        <v>158</v>
      </c>
      <c r="B160" s="35" t="s">
        <v>3033</v>
      </c>
      <c r="C160" s="36" t="s">
        <v>3202</v>
      </c>
      <c r="D160" s="37" t="s">
        <v>3175</v>
      </c>
      <c r="E160" s="39">
        <v>1800</v>
      </c>
      <c r="F160" s="39">
        <f>IF(import20201[[#This Row],[BARU]]="",import20201[[#This Row],[JUMLAH AWAL]],import20201[[#This Row],[BARU]])</f>
        <v>6</v>
      </c>
      <c r="G160" s="46">
        <v>3000</v>
      </c>
      <c r="H160" s="46">
        <v>3250</v>
      </c>
      <c r="I160" s="39">
        <v>6</v>
      </c>
      <c r="K16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0" s="41">
        <f ca="1">IF(OR(M159="",M159=MAX(import20201[NO])),"",LOOKUP(ROW(M160)-ROWS($M$1:$M$2),import20201[NO]))</f>
        <v>158</v>
      </c>
      <c r="N160" s="41" t="str">
        <f ca="1">IF(Table10[[#This Row],[NO]]="","",LOOKUP(Table10[[#This Row],[NO]],import20201[NO],import20201[-]))</f>
        <v>UTN</v>
      </c>
      <c r="O160" s="37" t="str">
        <f ca="1">IF(Table10[[#This Row],[NO]]="","",LOOKUP(Table10[[#This Row],[NO]],import20201[NO],import20201[KODE]))</f>
        <v>NO.305</v>
      </c>
      <c r="P160" s="41" t="str">
        <f ca="1">IF(Table10[[#This Row],[NO]]="","",LOOKUP(Table10[[#This Row],[NO]],import20201[NO],import20201[NAMA BARANG]))</f>
        <v>Sticker</v>
      </c>
      <c r="Q160" s="41">
        <f ca="1">IF(Table10[[#This Row],[NO]]="","",LOOKUP(Table10[[#This Row],[NO]],import20201[NO],import20201[ISI/ Jmlh/ Ctn]))</f>
        <v>1800</v>
      </c>
      <c r="R160" s="41">
        <f ca="1">IF(Table10[[#This Row],[NO]]="","",LOOKUP(Table10[[#This Row],[NO]],import20201[NO],import20201[JUMLAH]))</f>
        <v>6</v>
      </c>
      <c r="S160" s="39">
        <f ca="1">IF(Table10[[#This Row],[NO]]="","",LOOKUP(Table10[[#This Row],[NO]],import20201[NO],import20201[GROSIR]))</f>
        <v>3000</v>
      </c>
      <c r="T160" s="39">
        <f ca="1">IF(Table10[[#This Row],[NO]]="","",LOOKUP(Table10[[#This Row],[NO]],import20201[NO],import20201[ECERAN]))</f>
        <v>3250</v>
      </c>
    </row>
    <row r="161" spans="1:20" ht="20.100000000000001" customHeight="1">
      <c r="A161" s="41">
        <f ca="1">IF(import20201[[#This Row],[JUMLAH]]&gt;0,COUNT(A$2:A161),"")</f>
        <v>159</v>
      </c>
      <c r="B161" s="35" t="s">
        <v>3033</v>
      </c>
      <c r="C161" s="36" t="s">
        <v>3203</v>
      </c>
      <c r="D161" s="37" t="s">
        <v>3175</v>
      </c>
      <c r="E161" s="39">
        <v>1800</v>
      </c>
      <c r="F161" s="39">
        <f>IF(import20201[[#This Row],[BARU]]="",import20201[[#This Row],[JUMLAH AWAL]],import20201[[#This Row],[BARU]])</f>
        <v>17</v>
      </c>
      <c r="G161" s="46">
        <v>3000</v>
      </c>
      <c r="H161" s="46">
        <v>3250</v>
      </c>
      <c r="I161" s="39">
        <v>17</v>
      </c>
      <c r="K16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1" s="41">
        <f ca="1">IF(OR(M160="",M160=MAX(import20201[NO])),"",LOOKUP(ROW(M161)-ROWS($M$1:$M$2),import20201[NO]))</f>
        <v>159</v>
      </c>
      <c r="N161" s="41" t="str">
        <f ca="1">IF(Table10[[#This Row],[NO]]="","",LOOKUP(Table10[[#This Row],[NO]],import20201[NO],import20201[-]))</f>
        <v>UTN</v>
      </c>
      <c r="O161" s="37" t="str">
        <f ca="1">IF(Table10[[#This Row],[NO]]="","",LOOKUP(Table10[[#This Row],[NO]],import20201[NO],import20201[KODE]))</f>
        <v>NO.306</v>
      </c>
      <c r="P161" s="41" t="str">
        <f ca="1">IF(Table10[[#This Row],[NO]]="","",LOOKUP(Table10[[#This Row],[NO]],import20201[NO],import20201[NAMA BARANG]))</f>
        <v>Sticker</v>
      </c>
      <c r="Q161" s="41">
        <f ca="1">IF(Table10[[#This Row],[NO]]="","",LOOKUP(Table10[[#This Row],[NO]],import20201[NO],import20201[ISI/ Jmlh/ Ctn]))</f>
        <v>1800</v>
      </c>
      <c r="R161" s="41">
        <f ca="1">IF(Table10[[#This Row],[NO]]="","",LOOKUP(Table10[[#This Row],[NO]],import20201[NO],import20201[JUMLAH]))</f>
        <v>17</v>
      </c>
      <c r="S161" s="39">
        <f ca="1">IF(Table10[[#This Row],[NO]]="","",LOOKUP(Table10[[#This Row],[NO]],import20201[NO],import20201[GROSIR]))</f>
        <v>3000</v>
      </c>
      <c r="T161" s="39">
        <f ca="1">IF(Table10[[#This Row],[NO]]="","",LOOKUP(Table10[[#This Row],[NO]],import20201[NO],import20201[ECERAN]))</f>
        <v>3250</v>
      </c>
    </row>
    <row r="162" spans="1:20" ht="20.100000000000001" customHeight="1">
      <c r="A162" s="41">
        <f ca="1">IF(import20201[[#This Row],[JUMLAH]]&gt;0,COUNT(A$2:A162),"")</f>
        <v>160</v>
      </c>
      <c r="B162" s="35" t="s">
        <v>3033</v>
      </c>
      <c r="C162" s="36" t="s">
        <v>3204</v>
      </c>
      <c r="D162" s="37" t="s">
        <v>3175</v>
      </c>
      <c r="E162" s="39">
        <v>1800</v>
      </c>
      <c r="F162" s="39">
        <f>IF(import20201[[#This Row],[BARU]]="",import20201[[#This Row],[JUMLAH AWAL]],import20201[[#This Row],[BARU]])</f>
        <v>17</v>
      </c>
      <c r="G162" s="46">
        <v>3000</v>
      </c>
      <c r="H162" s="46">
        <v>3250</v>
      </c>
      <c r="I162" s="39">
        <v>17</v>
      </c>
      <c r="K16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2" s="41">
        <f ca="1">IF(OR(M161="",M161=MAX(import20201[NO])),"",LOOKUP(ROW(M162)-ROWS($M$1:$M$2),import20201[NO]))</f>
        <v>160</v>
      </c>
      <c r="N162" s="41" t="str">
        <f ca="1">IF(Table10[[#This Row],[NO]]="","",LOOKUP(Table10[[#This Row],[NO]],import20201[NO],import20201[-]))</f>
        <v>UTN</v>
      </c>
      <c r="O162" s="37" t="str">
        <f ca="1">IF(Table10[[#This Row],[NO]]="","",LOOKUP(Table10[[#This Row],[NO]],import20201[NO],import20201[KODE]))</f>
        <v>NO.307</v>
      </c>
      <c r="P162" s="41" t="str">
        <f ca="1">IF(Table10[[#This Row],[NO]]="","",LOOKUP(Table10[[#This Row],[NO]],import20201[NO],import20201[NAMA BARANG]))</f>
        <v>Sticker</v>
      </c>
      <c r="Q162" s="41">
        <f ca="1">IF(Table10[[#This Row],[NO]]="","",LOOKUP(Table10[[#This Row],[NO]],import20201[NO],import20201[ISI/ Jmlh/ Ctn]))</f>
        <v>1800</v>
      </c>
      <c r="R162" s="41">
        <f ca="1">IF(Table10[[#This Row],[NO]]="","",LOOKUP(Table10[[#This Row],[NO]],import20201[NO],import20201[JUMLAH]))</f>
        <v>17</v>
      </c>
      <c r="S162" s="39">
        <f ca="1">IF(Table10[[#This Row],[NO]]="","",LOOKUP(Table10[[#This Row],[NO]],import20201[NO],import20201[GROSIR]))</f>
        <v>3000</v>
      </c>
      <c r="T162" s="39">
        <f ca="1">IF(Table10[[#This Row],[NO]]="","",LOOKUP(Table10[[#This Row],[NO]],import20201[NO],import20201[ECERAN]))</f>
        <v>3250</v>
      </c>
    </row>
    <row r="163" spans="1:20" ht="20.100000000000001" customHeight="1">
      <c r="A163" s="41">
        <f ca="1">IF(import20201[[#This Row],[JUMLAH]]&gt;0,COUNT(A$2:A163),"")</f>
        <v>161</v>
      </c>
      <c r="B163" s="35" t="s">
        <v>3033</v>
      </c>
      <c r="C163" s="36" t="s">
        <v>3205</v>
      </c>
      <c r="D163" s="37" t="s">
        <v>3175</v>
      </c>
      <c r="E163" s="39">
        <v>1800</v>
      </c>
      <c r="F163" s="39">
        <f>IF(import20201[[#This Row],[BARU]]="",import20201[[#This Row],[JUMLAH AWAL]],import20201[[#This Row],[BARU]])</f>
        <v>12</v>
      </c>
      <c r="G163" s="46">
        <v>3000</v>
      </c>
      <c r="H163" s="46">
        <v>3250</v>
      </c>
      <c r="I163" s="39">
        <v>12</v>
      </c>
      <c r="K163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3" s="41">
        <f ca="1">IF(OR(M162="",M162=MAX(import20201[NO])),"",LOOKUP(ROW(M163)-ROWS($M$1:$M$2),import20201[NO]))</f>
        <v>161</v>
      </c>
      <c r="N163" s="41" t="str">
        <f ca="1">IF(Table10[[#This Row],[NO]]="","",LOOKUP(Table10[[#This Row],[NO]],import20201[NO],import20201[-]))</f>
        <v>UTN</v>
      </c>
      <c r="O163" s="37" t="str">
        <f ca="1">IF(Table10[[#This Row],[NO]]="","",LOOKUP(Table10[[#This Row],[NO]],import20201[NO],import20201[KODE]))</f>
        <v>NO.308</v>
      </c>
      <c r="P163" s="41" t="str">
        <f ca="1">IF(Table10[[#This Row],[NO]]="","",LOOKUP(Table10[[#This Row],[NO]],import20201[NO],import20201[NAMA BARANG]))</f>
        <v>Sticker</v>
      </c>
      <c r="Q163" s="41">
        <f ca="1">IF(Table10[[#This Row],[NO]]="","",LOOKUP(Table10[[#This Row],[NO]],import20201[NO],import20201[ISI/ Jmlh/ Ctn]))</f>
        <v>1800</v>
      </c>
      <c r="R163" s="41">
        <f ca="1">IF(Table10[[#This Row],[NO]]="","",LOOKUP(Table10[[#This Row],[NO]],import20201[NO],import20201[JUMLAH]))</f>
        <v>12</v>
      </c>
      <c r="S163" s="39">
        <f ca="1">IF(Table10[[#This Row],[NO]]="","",LOOKUP(Table10[[#This Row],[NO]],import20201[NO],import20201[GROSIR]))</f>
        <v>3000</v>
      </c>
      <c r="T163" s="39">
        <f ca="1">IF(Table10[[#This Row],[NO]]="","",LOOKUP(Table10[[#This Row],[NO]],import20201[NO],import20201[ECERAN]))</f>
        <v>3250</v>
      </c>
    </row>
    <row r="164" spans="1:20" ht="20.100000000000001" customHeight="1">
      <c r="A164" s="41">
        <f ca="1">IF(import20201[[#This Row],[JUMLAH]]&gt;0,COUNT(A$2:A164),"")</f>
        <v>162</v>
      </c>
      <c r="B164" s="35" t="s">
        <v>3033</v>
      </c>
      <c r="C164" s="36" t="s">
        <v>3206</v>
      </c>
      <c r="D164" s="37" t="s">
        <v>3175</v>
      </c>
      <c r="E164" s="39">
        <v>1800</v>
      </c>
      <c r="F164" s="39">
        <f>IF(import20201[[#This Row],[BARU]]="",import20201[[#This Row],[JUMLAH AWAL]],import20201[[#This Row],[BARU]])</f>
        <v>13</v>
      </c>
      <c r="G164" s="46">
        <v>3000</v>
      </c>
      <c r="H164" s="46">
        <v>3250</v>
      </c>
      <c r="I164" s="39">
        <v>13</v>
      </c>
      <c r="K164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4" s="41">
        <f ca="1">IF(OR(M163="",M163=MAX(import20201[NO])),"",LOOKUP(ROW(M164)-ROWS($M$1:$M$2),import20201[NO]))</f>
        <v>162</v>
      </c>
      <c r="N164" s="41" t="str">
        <f ca="1">IF(Table10[[#This Row],[NO]]="","",LOOKUP(Table10[[#This Row],[NO]],import20201[NO],import20201[-]))</f>
        <v>UTN</v>
      </c>
      <c r="O164" s="37" t="str">
        <f ca="1">IF(Table10[[#This Row],[NO]]="","",LOOKUP(Table10[[#This Row],[NO]],import20201[NO],import20201[KODE]))</f>
        <v>NO.309</v>
      </c>
      <c r="P164" s="41" t="str">
        <f ca="1">IF(Table10[[#This Row],[NO]]="","",LOOKUP(Table10[[#This Row],[NO]],import20201[NO],import20201[NAMA BARANG]))</f>
        <v>Sticker</v>
      </c>
      <c r="Q164" s="41">
        <f ca="1">IF(Table10[[#This Row],[NO]]="","",LOOKUP(Table10[[#This Row],[NO]],import20201[NO],import20201[ISI/ Jmlh/ Ctn]))</f>
        <v>1800</v>
      </c>
      <c r="R164" s="41">
        <f ca="1">IF(Table10[[#This Row],[NO]]="","",LOOKUP(Table10[[#This Row],[NO]],import20201[NO],import20201[JUMLAH]))</f>
        <v>13</v>
      </c>
      <c r="S164" s="39">
        <f ca="1">IF(Table10[[#This Row],[NO]]="","",LOOKUP(Table10[[#This Row],[NO]],import20201[NO],import20201[GROSIR]))</f>
        <v>3000</v>
      </c>
      <c r="T164" s="39">
        <f ca="1">IF(Table10[[#This Row],[NO]]="","",LOOKUP(Table10[[#This Row],[NO]],import20201[NO],import20201[ECERAN]))</f>
        <v>3250</v>
      </c>
    </row>
    <row r="165" spans="1:20" ht="20.100000000000001" customHeight="1">
      <c r="A165" s="41">
        <f ca="1">IF(import20201[[#This Row],[JUMLAH]]&gt;0,COUNT(A$2:A165),"")</f>
        <v>163</v>
      </c>
      <c r="B165" s="35" t="s">
        <v>3033</v>
      </c>
      <c r="C165" s="36" t="s">
        <v>3207</v>
      </c>
      <c r="D165" s="37" t="s">
        <v>3182</v>
      </c>
      <c r="E165" s="39">
        <v>1800</v>
      </c>
      <c r="F165" s="39">
        <f>IF(import20201[[#This Row],[BARU]]="",import20201[[#This Row],[JUMLAH AWAL]],import20201[[#This Row],[BARU]])</f>
        <v>8</v>
      </c>
      <c r="G165" s="46">
        <v>3000</v>
      </c>
      <c r="H165" s="46">
        <v>3250</v>
      </c>
      <c r="I165" s="39">
        <v>8</v>
      </c>
      <c r="K165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5" s="41">
        <f ca="1">IF(OR(M164="",M164=MAX(import20201[NO])),"",LOOKUP(ROW(M165)-ROWS($M$1:$M$2),import20201[NO]))</f>
        <v>163</v>
      </c>
      <c r="N165" s="41" t="str">
        <f ca="1">IF(Table10[[#This Row],[NO]]="","",LOOKUP(Table10[[#This Row],[NO]],import20201[NO],import20201[-]))</f>
        <v>UTN</v>
      </c>
      <c r="O165" s="37" t="str">
        <f ca="1">IF(Table10[[#This Row],[NO]]="","",LOOKUP(Table10[[#This Row],[NO]],import20201[NO],import20201[KODE]))</f>
        <v>NO.310</v>
      </c>
      <c r="P165" s="41" t="str">
        <f ca="1">IF(Table10[[#This Row],[NO]]="","",LOOKUP(Table10[[#This Row],[NO]],import20201[NO],import20201[NAMA BARANG]))</f>
        <v>Sticker Holo</v>
      </c>
      <c r="Q165" s="41">
        <f ca="1">IF(Table10[[#This Row],[NO]]="","",LOOKUP(Table10[[#This Row],[NO]],import20201[NO],import20201[ISI/ Jmlh/ Ctn]))</f>
        <v>1800</v>
      </c>
      <c r="R165" s="41">
        <f ca="1">IF(Table10[[#This Row],[NO]]="","",LOOKUP(Table10[[#This Row],[NO]],import20201[NO],import20201[JUMLAH]))</f>
        <v>8</v>
      </c>
      <c r="S165" s="39">
        <f ca="1">IF(Table10[[#This Row],[NO]]="","",LOOKUP(Table10[[#This Row],[NO]],import20201[NO],import20201[GROSIR]))</f>
        <v>3000</v>
      </c>
      <c r="T165" s="39">
        <f ca="1">IF(Table10[[#This Row],[NO]]="","",LOOKUP(Table10[[#This Row],[NO]],import20201[NO],import20201[ECERAN]))</f>
        <v>3250</v>
      </c>
    </row>
    <row r="166" spans="1:20" ht="20.100000000000001" customHeight="1">
      <c r="A166" s="41">
        <f ca="1">IF(import20201[[#This Row],[JUMLAH]]&gt;0,COUNT(A$2:A166),"")</f>
        <v>164</v>
      </c>
      <c r="B166" s="35" t="s">
        <v>3033</v>
      </c>
      <c r="C166" s="36" t="s">
        <v>3208</v>
      </c>
      <c r="D166" s="37" t="s">
        <v>3175</v>
      </c>
      <c r="E166" s="39">
        <v>1800</v>
      </c>
      <c r="F166" s="39">
        <f>IF(import20201[[#This Row],[BARU]]="",import20201[[#This Row],[JUMLAH AWAL]],import20201[[#This Row],[BARU]])</f>
        <v>35</v>
      </c>
      <c r="G166" s="46">
        <v>3000</v>
      </c>
      <c r="H166" s="46">
        <v>3250</v>
      </c>
      <c r="I166" s="39">
        <v>35</v>
      </c>
      <c r="K166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6" s="41">
        <f ca="1">IF(OR(M165="",M165=MAX(import20201[NO])),"",LOOKUP(ROW(M166)-ROWS($M$1:$M$2),import20201[NO]))</f>
        <v>164</v>
      </c>
      <c r="N166" s="41" t="str">
        <f ca="1">IF(Table10[[#This Row],[NO]]="","",LOOKUP(Table10[[#This Row],[NO]],import20201[NO],import20201[-]))</f>
        <v>UTN</v>
      </c>
      <c r="O166" s="37" t="str">
        <f ca="1">IF(Table10[[#This Row],[NO]]="","",LOOKUP(Table10[[#This Row],[NO]],import20201[NO],import20201[KODE]))</f>
        <v>NO.323</v>
      </c>
      <c r="P166" s="41" t="str">
        <f ca="1">IF(Table10[[#This Row],[NO]]="","",LOOKUP(Table10[[#This Row],[NO]],import20201[NO],import20201[NAMA BARANG]))</f>
        <v>Sticker</v>
      </c>
      <c r="Q166" s="41">
        <f ca="1">IF(Table10[[#This Row],[NO]]="","",LOOKUP(Table10[[#This Row],[NO]],import20201[NO],import20201[ISI/ Jmlh/ Ctn]))</f>
        <v>1800</v>
      </c>
      <c r="R166" s="41">
        <f ca="1">IF(Table10[[#This Row],[NO]]="","",LOOKUP(Table10[[#This Row],[NO]],import20201[NO],import20201[JUMLAH]))</f>
        <v>35</v>
      </c>
      <c r="S166" s="39">
        <f ca="1">IF(Table10[[#This Row],[NO]]="","",LOOKUP(Table10[[#This Row],[NO]],import20201[NO],import20201[GROSIR]))</f>
        <v>3000</v>
      </c>
      <c r="T166" s="39">
        <f ca="1">IF(Table10[[#This Row],[NO]]="","",LOOKUP(Table10[[#This Row],[NO]],import20201[NO],import20201[ECERAN]))</f>
        <v>3250</v>
      </c>
    </row>
    <row r="167" spans="1:20" ht="20.100000000000001" customHeight="1">
      <c r="A167" s="41">
        <f ca="1">IF(import20201[[#This Row],[JUMLAH]]&gt;0,COUNT(A$2:A167),"")</f>
        <v>165</v>
      </c>
      <c r="B167" s="35" t="s">
        <v>3033</v>
      </c>
      <c r="C167" s="36" t="s">
        <v>3209</v>
      </c>
      <c r="D167" s="37" t="s">
        <v>3175</v>
      </c>
      <c r="E167" s="39">
        <v>1800</v>
      </c>
      <c r="F167" s="39">
        <f>IF(import20201[[#This Row],[BARU]]="",import20201[[#This Row],[JUMLAH AWAL]],import20201[[#This Row],[BARU]])</f>
        <v>18</v>
      </c>
      <c r="G167" s="46">
        <v>3000</v>
      </c>
      <c r="H167" s="46">
        <v>3250</v>
      </c>
      <c r="I167" s="39">
        <v>18</v>
      </c>
      <c r="K167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7" s="41">
        <f ca="1">IF(OR(M166="",M166=MAX(import20201[NO])),"",LOOKUP(ROW(M167)-ROWS($M$1:$M$2),import20201[NO]))</f>
        <v>165</v>
      </c>
      <c r="N167" s="41" t="str">
        <f ca="1">IF(Table10[[#This Row],[NO]]="","",LOOKUP(Table10[[#This Row],[NO]],import20201[NO],import20201[-]))</f>
        <v>UTN</v>
      </c>
      <c r="O167" s="37" t="str">
        <f ca="1">IF(Table10[[#This Row],[NO]]="","",LOOKUP(Table10[[#This Row],[NO]],import20201[NO],import20201[KODE]))</f>
        <v>NO.324</v>
      </c>
      <c r="P167" s="41" t="str">
        <f ca="1">IF(Table10[[#This Row],[NO]]="","",LOOKUP(Table10[[#This Row],[NO]],import20201[NO],import20201[NAMA BARANG]))</f>
        <v>Sticker</v>
      </c>
      <c r="Q167" s="41">
        <f ca="1">IF(Table10[[#This Row],[NO]]="","",LOOKUP(Table10[[#This Row],[NO]],import20201[NO],import20201[ISI/ Jmlh/ Ctn]))</f>
        <v>1800</v>
      </c>
      <c r="R167" s="41">
        <f ca="1">IF(Table10[[#This Row],[NO]]="","",LOOKUP(Table10[[#This Row],[NO]],import20201[NO],import20201[JUMLAH]))</f>
        <v>18</v>
      </c>
      <c r="S167" s="39">
        <f ca="1">IF(Table10[[#This Row],[NO]]="","",LOOKUP(Table10[[#This Row],[NO]],import20201[NO],import20201[GROSIR]))</f>
        <v>3000</v>
      </c>
      <c r="T167" s="39">
        <f ca="1">IF(Table10[[#This Row],[NO]]="","",LOOKUP(Table10[[#This Row],[NO]],import20201[NO],import20201[ECERAN]))</f>
        <v>3250</v>
      </c>
    </row>
    <row r="168" spans="1:20" ht="20.100000000000001" customHeight="1">
      <c r="A168" s="41">
        <f ca="1">IF(import20201[[#This Row],[JUMLAH]]&gt;0,COUNT(A$2:A168),"")</f>
        <v>166</v>
      </c>
      <c r="B168" s="35" t="s">
        <v>3033</v>
      </c>
      <c r="C168" s="36" t="s">
        <v>3210</v>
      </c>
      <c r="D168" s="37" t="s">
        <v>3175</v>
      </c>
      <c r="E168" s="39">
        <v>1800</v>
      </c>
      <c r="F168" s="39">
        <f>IF(import20201[[#This Row],[BARU]]="",import20201[[#This Row],[JUMLAH AWAL]],import20201[[#This Row],[BARU]])</f>
        <v>24</v>
      </c>
      <c r="G168" s="46">
        <v>3000</v>
      </c>
      <c r="H168" s="46">
        <v>3250</v>
      </c>
      <c r="I168" s="39">
        <v>24</v>
      </c>
      <c r="K168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8" s="41">
        <f ca="1">IF(OR(M167="",M167=MAX(import20201[NO])),"",LOOKUP(ROW(M168)-ROWS($M$1:$M$2),import20201[NO]))</f>
        <v>166</v>
      </c>
      <c r="N168" s="41" t="str">
        <f ca="1">IF(Table10[[#This Row],[NO]]="","",LOOKUP(Table10[[#This Row],[NO]],import20201[NO],import20201[-]))</f>
        <v>UTN</v>
      </c>
      <c r="O168" s="37" t="str">
        <f ca="1">IF(Table10[[#This Row],[NO]]="","",LOOKUP(Table10[[#This Row],[NO]],import20201[NO],import20201[KODE]))</f>
        <v>NO.325</v>
      </c>
      <c r="P168" s="41" t="str">
        <f ca="1">IF(Table10[[#This Row],[NO]]="","",LOOKUP(Table10[[#This Row],[NO]],import20201[NO],import20201[NAMA BARANG]))</f>
        <v>Sticker</v>
      </c>
      <c r="Q168" s="41">
        <f ca="1">IF(Table10[[#This Row],[NO]]="","",LOOKUP(Table10[[#This Row],[NO]],import20201[NO],import20201[ISI/ Jmlh/ Ctn]))</f>
        <v>1800</v>
      </c>
      <c r="R168" s="41">
        <f ca="1">IF(Table10[[#This Row],[NO]]="","",LOOKUP(Table10[[#This Row],[NO]],import20201[NO],import20201[JUMLAH]))</f>
        <v>24</v>
      </c>
      <c r="S168" s="39">
        <f ca="1">IF(Table10[[#This Row],[NO]]="","",LOOKUP(Table10[[#This Row],[NO]],import20201[NO],import20201[GROSIR]))</f>
        <v>3000</v>
      </c>
      <c r="T168" s="39">
        <f ca="1">IF(Table10[[#This Row],[NO]]="","",LOOKUP(Table10[[#This Row],[NO]],import20201[NO],import20201[ECERAN]))</f>
        <v>3250</v>
      </c>
    </row>
    <row r="169" spans="1:20" ht="20.100000000000001" customHeight="1">
      <c r="A169" s="41">
        <f ca="1">IF(import20201[[#This Row],[JUMLAH]]&gt;0,COUNT(A$2:A169),"")</f>
        <v>167</v>
      </c>
      <c r="B169" s="35" t="s">
        <v>3033</v>
      </c>
      <c r="C169" s="36" t="s">
        <v>3211</v>
      </c>
      <c r="D169" s="37" t="s">
        <v>3175</v>
      </c>
      <c r="E169" s="39">
        <v>1800</v>
      </c>
      <c r="F169" s="39">
        <f>IF(import20201[[#This Row],[BARU]]="",import20201[[#This Row],[JUMLAH AWAL]],import20201[[#This Row],[BARU]])</f>
        <v>35</v>
      </c>
      <c r="G169" s="46">
        <v>3000</v>
      </c>
      <c r="H169" s="46">
        <v>3250</v>
      </c>
      <c r="I169" s="39">
        <v>35</v>
      </c>
      <c r="K169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9" s="41">
        <f ca="1">IF(OR(M168="",M168=MAX(import20201[NO])),"",LOOKUP(ROW(M169)-ROWS($M$1:$M$2),import20201[NO]))</f>
        <v>167</v>
      </c>
      <c r="N169" s="41" t="str">
        <f ca="1">IF(Table10[[#This Row],[NO]]="","",LOOKUP(Table10[[#This Row],[NO]],import20201[NO],import20201[-]))</f>
        <v>UTN</v>
      </c>
      <c r="O169" s="37" t="str">
        <f ca="1">IF(Table10[[#This Row],[NO]]="","",LOOKUP(Table10[[#This Row],[NO]],import20201[NO],import20201[KODE]))</f>
        <v>NO.326</v>
      </c>
      <c r="P169" s="41" t="str">
        <f ca="1">IF(Table10[[#This Row],[NO]]="","",LOOKUP(Table10[[#This Row],[NO]],import20201[NO],import20201[NAMA BARANG]))</f>
        <v>Sticker</v>
      </c>
      <c r="Q169" s="41">
        <f ca="1">IF(Table10[[#This Row],[NO]]="","",LOOKUP(Table10[[#This Row],[NO]],import20201[NO],import20201[ISI/ Jmlh/ Ctn]))</f>
        <v>1800</v>
      </c>
      <c r="R169" s="41">
        <f ca="1">IF(Table10[[#This Row],[NO]]="","",LOOKUP(Table10[[#This Row],[NO]],import20201[NO],import20201[JUMLAH]))</f>
        <v>35</v>
      </c>
      <c r="S169" s="39">
        <f ca="1">IF(Table10[[#This Row],[NO]]="","",LOOKUP(Table10[[#This Row],[NO]],import20201[NO],import20201[GROSIR]))</f>
        <v>3000</v>
      </c>
      <c r="T169" s="39">
        <f ca="1">IF(Table10[[#This Row],[NO]]="","",LOOKUP(Table10[[#This Row],[NO]],import20201[NO],import20201[ECERAN]))</f>
        <v>3250</v>
      </c>
    </row>
    <row r="170" spans="1:20" ht="20.100000000000001" customHeight="1">
      <c r="A170" s="41">
        <f ca="1">IF(import20201[[#This Row],[JUMLAH]]&gt;0,COUNT(A$2:A170),"")</f>
        <v>168</v>
      </c>
      <c r="B170" s="35" t="s">
        <v>3033</v>
      </c>
      <c r="C170" s="36" t="s">
        <v>3212</v>
      </c>
      <c r="D170" s="37" t="s">
        <v>3213</v>
      </c>
      <c r="E170" s="39">
        <v>1800</v>
      </c>
      <c r="F170" s="39">
        <f>IF(import20201[[#This Row],[BARU]]="",import20201[[#This Row],[JUMLAH AWAL]],import20201[[#This Row],[BARU]])</f>
        <v>44</v>
      </c>
      <c r="G170" s="46">
        <v>3000</v>
      </c>
      <c r="H170" s="46">
        <v>3250</v>
      </c>
      <c r="I170" s="39">
        <v>44</v>
      </c>
      <c r="K170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70" s="41">
        <f ca="1">IF(OR(M169="",M169=MAX(import20201[NO])),"",LOOKUP(ROW(M170)-ROWS($M$1:$M$2),import20201[NO]))</f>
        <v>168</v>
      </c>
      <c r="N170" s="41" t="str">
        <f ca="1">IF(Table10[[#This Row],[NO]]="","",LOOKUP(Table10[[#This Row],[NO]],import20201[NO],import20201[-]))</f>
        <v>UTN</v>
      </c>
      <c r="O170" s="37" t="str">
        <f ca="1">IF(Table10[[#This Row],[NO]]="","",LOOKUP(Table10[[#This Row],[NO]],import20201[NO],import20201[KODE]))</f>
        <v>NO.327</v>
      </c>
      <c r="P170" s="41" t="str">
        <f ca="1">IF(Table10[[#This Row],[NO]]="","",LOOKUP(Table10[[#This Row],[NO]],import20201[NO],import20201[NAMA BARANG]))</f>
        <v>Sticker BIASA</v>
      </c>
      <c r="Q170" s="41">
        <f ca="1">IF(Table10[[#This Row],[NO]]="","",LOOKUP(Table10[[#This Row],[NO]],import20201[NO],import20201[ISI/ Jmlh/ Ctn]))</f>
        <v>1800</v>
      </c>
      <c r="R170" s="41">
        <f ca="1">IF(Table10[[#This Row],[NO]]="","",LOOKUP(Table10[[#This Row],[NO]],import20201[NO],import20201[JUMLAH]))</f>
        <v>44</v>
      </c>
      <c r="S170" s="39">
        <f ca="1">IF(Table10[[#This Row],[NO]]="","",LOOKUP(Table10[[#This Row],[NO]],import20201[NO],import20201[GROSIR]))</f>
        <v>3000</v>
      </c>
      <c r="T170" s="39">
        <f ca="1">IF(Table10[[#This Row],[NO]]="","",LOOKUP(Table10[[#This Row],[NO]],import20201[NO],import20201[ECERAN]))</f>
        <v>3250</v>
      </c>
    </row>
    <row r="171" spans="1:20" ht="20.100000000000001" customHeight="1">
      <c r="A171" s="41">
        <f ca="1">IF(import20201[[#This Row],[JUMLAH]]&gt;0,COUNT(A$2:A171),"")</f>
        <v>169</v>
      </c>
      <c r="B171" s="35" t="s">
        <v>3033</v>
      </c>
      <c r="C171" s="36" t="s">
        <v>3214</v>
      </c>
      <c r="D171" s="37" t="s">
        <v>3213</v>
      </c>
      <c r="E171" s="39">
        <v>1800</v>
      </c>
      <c r="F171" s="39">
        <f>IF(import20201[[#This Row],[BARU]]="",import20201[[#This Row],[JUMLAH AWAL]],import20201[[#This Row],[BARU]])</f>
        <v>25</v>
      </c>
      <c r="G171" s="46">
        <v>3000</v>
      </c>
      <c r="H171" s="46">
        <v>3250</v>
      </c>
      <c r="I171" s="39">
        <v>25</v>
      </c>
      <c r="K171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71" s="41">
        <f ca="1">IF(OR(M170="",M170=MAX(import20201[NO])),"",LOOKUP(ROW(M171)-ROWS($M$1:$M$2),import20201[NO]))</f>
        <v>169</v>
      </c>
      <c r="N171" s="41" t="str">
        <f ca="1">IF(Table10[[#This Row],[NO]]="","",LOOKUP(Table10[[#This Row],[NO]],import20201[NO],import20201[-]))</f>
        <v>UTN</v>
      </c>
      <c r="O171" s="37" t="str">
        <f ca="1">IF(Table10[[#This Row],[NO]]="","",LOOKUP(Table10[[#This Row],[NO]],import20201[NO],import20201[KODE]))</f>
        <v>NO.328</v>
      </c>
      <c r="P171" s="41" t="str">
        <f ca="1">IF(Table10[[#This Row],[NO]]="","",LOOKUP(Table10[[#This Row],[NO]],import20201[NO],import20201[NAMA BARANG]))</f>
        <v>Sticker BIASA</v>
      </c>
      <c r="Q171" s="41">
        <f ca="1">IF(Table10[[#This Row],[NO]]="","",LOOKUP(Table10[[#This Row],[NO]],import20201[NO],import20201[ISI/ Jmlh/ Ctn]))</f>
        <v>1800</v>
      </c>
      <c r="R171" s="41">
        <f ca="1">IF(Table10[[#This Row],[NO]]="","",LOOKUP(Table10[[#This Row],[NO]],import20201[NO],import20201[JUMLAH]))</f>
        <v>25</v>
      </c>
      <c r="S171" s="39">
        <f ca="1">IF(Table10[[#This Row],[NO]]="","",LOOKUP(Table10[[#This Row],[NO]],import20201[NO],import20201[GROSIR]))</f>
        <v>3000</v>
      </c>
      <c r="T171" s="39">
        <f ca="1">IF(Table10[[#This Row],[NO]]="","",LOOKUP(Table10[[#This Row],[NO]],import20201[NO],import20201[ECERAN]))</f>
        <v>3250</v>
      </c>
    </row>
    <row r="172" spans="1:20" ht="20.100000000000001" customHeight="1">
      <c r="A172" s="41">
        <f ca="1">IF(import20201[[#This Row],[JUMLAH]]&gt;0,COUNT(A$2:A172),"")</f>
        <v>170</v>
      </c>
      <c r="B172" s="35" t="s">
        <v>3033</v>
      </c>
      <c r="C172" s="36" t="s">
        <v>3215</v>
      </c>
      <c r="D172" s="37" t="s">
        <v>3175</v>
      </c>
      <c r="E172" s="39">
        <v>1800</v>
      </c>
      <c r="F172" s="39">
        <f>IF(import20201[[#This Row],[BARU]]="",import20201[[#This Row],[JUMLAH AWAL]],import20201[[#This Row],[BARU]])</f>
        <v>29</v>
      </c>
      <c r="G172" s="46">
        <v>3000</v>
      </c>
      <c r="H172" s="46">
        <v>3250</v>
      </c>
      <c r="I172" s="39">
        <v>29</v>
      </c>
      <c r="K172" s="41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72" s="41">
        <f ca="1">IF(OR(M171="",M171=MAX(import20201[NO])),"",LOOKUP(ROW(M172)-ROWS($M$1:$M$2),import20201[NO]))</f>
        <v>170</v>
      </c>
      <c r="N172" s="41" t="str">
        <f ca="1">IF(Table10[[#This Row],[NO]]="","",LOOKUP(Table10[[#This Row],[NO]],import20201[NO],import20201[-]))</f>
        <v>UTN</v>
      </c>
      <c r="O172" s="37" t="str">
        <f ca="1">IF(Table10[[#This Row],[NO]]="","",LOOKUP(Table10[[#This Row],[NO]],import20201[NO],import20201[KODE]))</f>
        <v>WLT-9629</v>
      </c>
      <c r="P172" s="41" t="str">
        <f ca="1">IF(Table10[[#This Row],[NO]]="","",LOOKUP(Table10[[#This Row],[NO]],import20201[NO],import20201[NAMA BARANG]))</f>
        <v>Sticker</v>
      </c>
      <c r="Q172" s="41">
        <f ca="1">IF(Table10[[#This Row],[NO]]="","",LOOKUP(Table10[[#This Row],[NO]],import20201[NO],import20201[ISI/ Jmlh/ Ctn]))</f>
        <v>1800</v>
      </c>
      <c r="R172" s="41">
        <f ca="1">IF(Table10[[#This Row],[NO]]="","",LOOKUP(Table10[[#This Row],[NO]],import20201[NO],import20201[JUMLAH]))</f>
        <v>29</v>
      </c>
      <c r="S172" s="39">
        <f ca="1">IF(Table10[[#This Row],[NO]]="","",LOOKUP(Table10[[#This Row],[NO]],import20201[NO],import20201[GROSIR]))</f>
        <v>3000</v>
      </c>
      <c r="T172" s="39">
        <f ca="1">IF(Table10[[#This Row],[NO]]="","",LOOKUP(Table10[[#This Row],[NO]],import20201[NO],import20201[ECERAN]))</f>
        <v>3250</v>
      </c>
    </row>
    <row r="173" spans="1:20" ht="20.100000000000001" customHeight="1">
      <c r="G173" s="41"/>
    </row>
    <row r="174" spans="1:20" ht="20.100000000000001" customHeight="1">
      <c r="G174" s="41"/>
    </row>
    <row r="175" spans="1:20" ht="20.100000000000001" customHeight="1">
      <c r="G175" s="41"/>
    </row>
    <row r="176" spans="1:20" ht="20.100000000000001" customHeight="1">
      <c r="G176" s="41"/>
    </row>
    <row r="177" spans="7:7" ht="20.100000000000001" customHeight="1">
      <c r="G177" s="41"/>
    </row>
    <row r="178" spans="7:7" ht="20.100000000000001" customHeight="1">
      <c r="G178" s="41"/>
    </row>
    <row r="179" spans="7:7" ht="20.100000000000001" customHeight="1">
      <c r="G179" s="41"/>
    </row>
    <row r="180" spans="7:7" ht="20.100000000000001" customHeight="1">
      <c r="G180" s="41"/>
    </row>
    <row r="181" spans="7:7" ht="20.100000000000001" customHeight="1">
      <c r="G181" s="41"/>
    </row>
    <row r="182" spans="7:7" ht="20.100000000000001" customHeight="1">
      <c r="G182" s="41"/>
    </row>
    <row r="183" spans="7:7" ht="20.100000000000001" customHeight="1">
      <c r="G183" s="41"/>
    </row>
    <row r="184" spans="7:7" ht="20.100000000000001" customHeight="1">
      <c r="G184" s="41"/>
    </row>
    <row r="185" spans="7:7" ht="20.100000000000001" customHeight="1">
      <c r="G185" s="41"/>
    </row>
    <row r="186" spans="7:7" ht="20.100000000000001" customHeight="1">
      <c r="G186" s="41"/>
    </row>
    <row r="187" spans="7:7" ht="20.100000000000001" customHeight="1">
      <c r="G187" s="41"/>
    </row>
    <row r="188" spans="7:7" ht="20.100000000000001" customHeight="1">
      <c r="G188" s="41"/>
    </row>
    <row r="189" spans="7:7" ht="20.100000000000001" customHeight="1">
      <c r="G189" s="41"/>
    </row>
    <row r="190" spans="7:7" ht="20.100000000000001" customHeight="1">
      <c r="G190" s="41"/>
    </row>
    <row r="191" spans="7:7" ht="20.100000000000001" customHeight="1">
      <c r="G191" s="41"/>
    </row>
    <row r="192" spans="7:7" ht="20.100000000000001" customHeight="1">
      <c r="G192" s="41"/>
    </row>
    <row r="193" spans="7:7" ht="20.100000000000001" customHeight="1">
      <c r="G193" s="41"/>
    </row>
    <row r="194" spans="7:7" ht="20.100000000000001" customHeight="1">
      <c r="G194" s="41"/>
    </row>
    <row r="195" spans="7:7" ht="20.100000000000001" customHeight="1">
      <c r="G195" s="41"/>
    </row>
    <row r="196" spans="7:7" ht="20.100000000000001" customHeight="1">
      <c r="G196" s="41"/>
    </row>
    <row r="197" spans="7:7" ht="20.100000000000001" customHeight="1">
      <c r="G197" s="41"/>
    </row>
    <row r="198" spans="7:7" ht="20.100000000000001" customHeight="1">
      <c r="G198" s="41"/>
    </row>
    <row r="199" spans="7:7" ht="20.100000000000001" customHeight="1">
      <c r="G199" s="41"/>
    </row>
    <row r="200" spans="7:7" ht="20.100000000000001" customHeight="1">
      <c r="G200" s="41"/>
    </row>
    <row r="201" spans="7:7" ht="20.100000000000001" customHeight="1">
      <c r="G201" s="41"/>
    </row>
    <row r="202" spans="7:7" ht="20.100000000000001" customHeight="1">
      <c r="G202" s="41"/>
    </row>
    <row r="203" spans="7:7" ht="20.100000000000001" customHeight="1">
      <c r="G203" s="41"/>
    </row>
    <row r="204" spans="7:7" ht="20.100000000000001" customHeight="1">
      <c r="G204" s="41"/>
    </row>
    <row r="205" spans="7:7" ht="20.100000000000001" customHeight="1">
      <c r="G205" s="41"/>
    </row>
    <row r="206" spans="7:7" ht="20.100000000000001" customHeight="1">
      <c r="G206" s="41"/>
    </row>
    <row r="207" spans="7:7" ht="20.100000000000001" customHeight="1">
      <c r="G207" s="41"/>
    </row>
    <row r="208" spans="7:7" ht="20.100000000000001" customHeight="1">
      <c r="G208" s="41"/>
    </row>
    <row r="209" spans="7:7" ht="20.100000000000001" customHeight="1">
      <c r="G209" s="41"/>
    </row>
    <row r="210" spans="7:7" ht="20.100000000000001" customHeight="1">
      <c r="G210" s="41"/>
    </row>
    <row r="211" spans="7:7" ht="20.100000000000001" customHeight="1">
      <c r="G211" s="41"/>
    </row>
    <row r="212" spans="7:7" ht="20.100000000000001" customHeight="1">
      <c r="G212" s="41"/>
    </row>
    <row r="213" spans="7:7" ht="20.100000000000001" customHeight="1">
      <c r="G213" s="41"/>
    </row>
    <row r="214" spans="7:7" ht="20.100000000000001" customHeight="1">
      <c r="G214" s="41"/>
    </row>
    <row r="215" spans="7:7" ht="20.100000000000001" customHeight="1">
      <c r="G215" s="41"/>
    </row>
    <row r="216" spans="7:7" ht="20.100000000000001" customHeight="1">
      <c r="G216" s="41"/>
    </row>
    <row r="217" spans="7:7" ht="20.100000000000001" customHeight="1">
      <c r="G217" s="41"/>
    </row>
    <row r="218" spans="7:7" ht="20.100000000000001" customHeight="1">
      <c r="G218" s="41"/>
    </row>
    <row r="219" spans="7:7" ht="20.100000000000001" customHeight="1">
      <c r="G219" s="41"/>
    </row>
    <row r="220" spans="7:7" ht="20.100000000000001" customHeight="1">
      <c r="G220" s="41"/>
    </row>
    <row r="221" spans="7:7" ht="20.100000000000001" customHeight="1">
      <c r="G221" s="41"/>
    </row>
    <row r="222" spans="7:7" ht="20.100000000000001" customHeight="1">
      <c r="G222" s="41"/>
    </row>
    <row r="223" spans="7:7" ht="20.100000000000001" customHeight="1">
      <c r="G223" s="41"/>
    </row>
    <row r="224" spans="7:7" ht="20.100000000000001" customHeight="1">
      <c r="G224" s="41"/>
    </row>
    <row r="225" spans="7:7" ht="20.100000000000001" customHeight="1">
      <c r="G225" s="41"/>
    </row>
    <row r="226" spans="7:7" ht="20.100000000000001" customHeight="1">
      <c r="G226" s="41"/>
    </row>
    <row r="227" spans="7:7" ht="20.100000000000001" customHeight="1">
      <c r="G227" s="41"/>
    </row>
    <row r="228" spans="7:7" ht="20.100000000000001" customHeight="1">
      <c r="G228" s="41"/>
    </row>
    <row r="229" spans="7:7" ht="20.100000000000001" customHeight="1">
      <c r="G229" s="41"/>
    </row>
    <row r="230" spans="7:7" ht="20.100000000000001" customHeight="1">
      <c r="G230" s="41"/>
    </row>
    <row r="231" spans="7:7" ht="20.100000000000001" customHeight="1">
      <c r="G231" s="41"/>
    </row>
    <row r="232" spans="7:7" ht="20.100000000000001" customHeight="1">
      <c r="G232" s="41"/>
    </row>
    <row r="233" spans="7:7" ht="20.100000000000001" customHeight="1">
      <c r="G233" s="41"/>
    </row>
    <row r="234" spans="7:7" ht="20.100000000000001" customHeight="1">
      <c r="G234" s="41"/>
    </row>
    <row r="235" spans="7:7" ht="20.100000000000001" customHeight="1">
      <c r="G235" s="41"/>
    </row>
    <row r="236" spans="7:7" ht="20.100000000000001" customHeight="1">
      <c r="G236" s="41"/>
    </row>
    <row r="237" spans="7:7" ht="20.100000000000001" customHeight="1">
      <c r="G237" s="41"/>
    </row>
    <row r="238" spans="7:7" ht="20.100000000000001" customHeight="1">
      <c r="G238" s="41"/>
    </row>
    <row r="239" spans="7:7" ht="20.100000000000001" customHeight="1">
      <c r="G239" s="41"/>
    </row>
    <row r="240" spans="7:7" ht="20.100000000000001" customHeight="1">
      <c r="G240" s="41"/>
    </row>
    <row r="241" spans="7:7" ht="20.100000000000001" customHeight="1">
      <c r="G241" s="41"/>
    </row>
    <row r="242" spans="7:7" ht="20.100000000000001" customHeight="1">
      <c r="G242" s="41"/>
    </row>
    <row r="243" spans="7:7" ht="20.100000000000001" customHeight="1">
      <c r="G243" s="41"/>
    </row>
    <row r="244" spans="7:7" ht="20.100000000000001" customHeight="1">
      <c r="G244" s="41"/>
    </row>
    <row r="245" spans="7:7" ht="20.100000000000001" customHeight="1">
      <c r="G245" s="41"/>
    </row>
    <row r="246" spans="7:7" ht="20.100000000000001" customHeight="1">
      <c r="G246" s="41"/>
    </row>
    <row r="247" spans="7:7" ht="20.100000000000001" customHeight="1">
      <c r="G247" s="41"/>
    </row>
    <row r="248" spans="7:7" ht="20.100000000000001" customHeight="1">
      <c r="G248" s="41"/>
    </row>
    <row r="249" spans="7:7" ht="20.100000000000001" customHeight="1">
      <c r="G249" s="41"/>
    </row>
    <row r="250" spans="7:7" ht="20.100000000000001" customHeight="1">
      <c r="G250" s="41"/>
    </row>
    <row r="251" spans="7:7" ht="20.100000000000001" customHeight="1">
      <c r="G251" s="41"/>
    </row>
    <row r="252" spans="7:7" ht="20.100000000000001" customHeight="1">
      <c r="G252" s="41"/>
    </row>
    <row r="253" spans="7:7" ht="20.100000000000001" customHeight="1">
      <c r="G253" s="41"/>
    </row>
    <row r="254" spans="7:7" ht="20.100000000000001" customHeight="1">
      <c r="G254" s="41"/>
    </row>
    <row r="255" spans="7:7" ht="20.100000000000001" customHeight="1">
      <c r="G255" s="41"/>
    </row>
    <row r="256" spans="7:7" ht="20.100000000000001" customHeight="1">
      <c r="G256" s="41"/>
    </row>
    <row r="257" spans="7:7" ht="20.100000000000001" customHeight="1">
      <c r="G257" s="41"/>
    </row>
    <row r="258" spans="7:7" ht="20.100000000000001" customHeight="1">
      <c r="G258" s="41"/>
    </row>
    <row r="259" spans="7:7" ht="20.100000000000001" customHeight="1">
      <c r="G259" s="41"/>
    </row>
    <row r="260" spans="7:7" ht="20.100000000000001" customHeight="1">
      <c r="G260" s="41"/>
    </row>
    <row r="261" spans="7:7" ht="20.100000000000001" customHeight="1">
      <c r="G261" s="41"/>
    </row>
    <row r="262" spans="7:7" ht="20.100000000000001" customHeight="1">
      <c r="G262" s="41"/>
    </row>
    <row r="263" spans="7:7" ht="20.100000000000001" customHeight="1">
      <c r="G263" s="41"/>
    </row>
    <row r="264" spans="7:7" ht="20.100000000000001" customHeight="1">
      <c r="G264" s="41"/>
    </row>
    <row r="265" spans="7:7" ht="20.100000000000001" customHeight="1">
      <c r="G265" s="41"/>
    </row>
    <row r="266" spans="7:7" ht="20.100000000000001" customHeight="1">
      <c r="G266" s="41"/>
    </row>
    <row r="267" spans="7:7" ht="20.100000000000001" customHeight="1">
      <c r="G267" s="41"/>
    </row>
    <row r="268" spans="7:7" ht="20.100000000000001" customHeight="1">
      <c r="G268" s="41"/>
    </row>
    <row r="269" spans="7:7" ht="20.100000000000001" customHeight="1">
      <c r="G269" s="41"/>
    </row>
    <row r="270" spans="7:7" ht="20.100000000000001" customHeight="1">
      <c r="G270" s="41"/>
    </row>
    <row r="271" spans="7:7" ht="20.100000000000001" customHeight="1">
      <c r="G271" s="41"/>
    </row>
    <row r="272" spans="7:7" ht="20.100000000000001" customHeight="1">
      <c r="G272" s="41"/>
    </row>
    <row r="273" spans="7:7" ht="20.100000000000001" customHeight="1">
      <c r="G273" s="41"/>
    </row>
    <row r="274" spans="7:7" ht="20.100000000000001" customHeight="1">
      <c r="G274" s="41"/>
    </row>
    <row r="275" spans="7:7" ht="20.100000000000001" customHeight="1">
      <c r="G275" s="41"/>
    </row>
    <row r="276" spans="7:7" ht="20.100000000000001" customHeight="1">
      <c r="G276" s="41"/>
    </row>
    <row r="277" spans="7:7" ht="20.100000000000001" customHeight="1">
      <c r="G277" s="41"/>
    </row>
    <row r="278" spans="7:7" ht="20.100000000000001" customHeight="1">
      <c r="G278" s="41"/>
    </row>
    <row r="279" spans="7:7" ht="20.100000000000001" customHeight="1">
      <c r="G279" s="41"/>
    </row>
    <row r="280" spans="7:7" ht="20.100000000000001" customHeight="1">
      <c r="G280" s="41"/>
    </row>
    <row r="281" spans="7:7" ht="20.100000000000001" customHeight="1">
      <c r="G281" s="41"/>
    </row>
    <row r="282" spans="7:7" ht="20.100000000000001" customHeight="1">
      <c r="G282" s="41"/>
    </row>
    <row r="283" spans="7:7" ht="20.100000000000001" customHeight="1">
      <c r="G283" s="41"/>
    </row>
    <row r="284" spans="7:7" ht="20.100000000000001" customHeight="1">
      <c r="G284" s="41"/>
    </row>
    <row r="285" spans="7:7" ht="20.100000000000001" customHeight="1">
      <c r="G285" s="41"/>
    </row>
    <row r="286" spans="7:7" ht="20.100000000000001" customHeight="1">
      <c r="G286" s="41"/>
    </row>
    <row r="287" spans="7:7" ht="20.100000000000001" customHeight="1">
      <c r="G287" s="41"/>
    </row>
    <row r="288" spans="7:7" ht="20.100000000000001" customHeight="1">
      <c r="G288" s="41"/>
    </row>
    <row r="289" spans="7:7" ht="20.100000000000001" customHeight="1">
      <c r="G289" s="41"/>
    </row>
    <row r="290" spans="7:7" ht="20.100000000000001" customHeight="1">
      <c r="G290" s="41"/>
    </row>
    <row r="291" spans="7:7" ht="20.100000000000001" customHeight="1">
      <c r="G291" s="41"/>
    </row>
    <row r="292" spans="7:7" ht="20.100000000000001" customHeight="1">
      <c r="G292" s="41"/>
    </row>
    <row r="293" spans="7:7" ht="20.100000000000001" customHeight="1">
      <c r="G293" s="41"/>
    </row>
    <row r="294" spans="7:7" ht="20.100000000000001" customHeight="1">
      <c r="G294" s="41"/>
    </row>
    <row r="295" spans="7:7" ht="20.100000000000001" customHeight="1">
      <c r="G295" s="41"/>
    </row>
    <row r="296" spans="7:7" ht="20.100000000000001" customHeight="1">
      <c r="G296" s="41"/>
    </row>
    <row r="297" spans="7:7" ht="20.100000000000001" customHeight="1">
      <c r="G297" s="41"/>
    </row>
    <row r="298" spans="7:7" ht="20.100000000000001" customHeight="1">
      <c r="G298" s="41"/>
    </row>
    <row r="299" spans="7:7" ht="20.100000000000001" customHeight="1">
      <c r="G299" s="41"/>
    </row>
    <row r="300" spans="7:7" ht="20.100000000000001" customHeight="1">
      <c r="G300" s="41"/>
    </row>
    <row r="301" spans="7:7" ht="20.100000000000001" customHeight="1">
      <c r="G301" s="41"/>
    </row>
    <row r="302" spans="7:7" ht="20.100000000000001" customHeight="1">
      <c r="G302" s="41"/>
    </row>
    <row r="303" spans="7:7" ht="20.100000000000001" customHeight="1">
      <c r="G303" s="41"/>
    </row>
    <row r="304" spans="7:7" ht="20.100000000000001" customHeight="1">
      <c r="G304" s="41"/>
    </row>
    <row r="305" spans="7:7" ht="20.100000000000001" customHeight="1">
      <c r="G305" s="41"/>
    </row>
    <row r="306" spans="7:7" ht="20.100000000000001" customHeight="1">
      <c r="G306" s="41"/>
    </row>
    <row r="307" spans="7:7" ht="20.100000000000001" customHeight="1">
      <c r="G307" s="41"/>
    </row>
    <row r="308" spans="7:7" ht="20.100000000000001" customHeight="1">
      <c r="G308" s="41"/>
    </row>
    <row r="309" spans="7:7" ht="20.100000000000001" customHeight="1">
      <c r="G309" s="41"/>
    </row>
    <row r="310" spans="7:7" ht="20.100000000000001" customHeight="1">
      <c r="G310" s="41"/>
    </row>
    <row r="311" spans="7:7" ht="20.100000000000001" customHeight="1">
      <c r="G311" s="41"/>
    </row>
    <row r="312" spans="7:7" ht="20.100000000000001" customHeight="1">
      <c r="G312" s="41"/>
    </row>
    <row r="313" spans="7:7" ht="20.100000000000001" customHeight="1">
      <c r="G313" s="41"/>
    </row>
    <row r="314" spans="7:7" ht="20.100000000000001" customHeight="1">
      <c r="G314" s="41"/>
    </row>
    <row r="315" spans="7:7" ht="20.100000000000001" customHeight="1">
      <c r="G315" s="41"/>
    </row>
    <row r="316" spans="7:7" ht="20.100000000000001" customHeight="1">
      <c r="G316" s="41"/>
    </row>
    <row r="317" spans="7:7" ht="20.100000000000001" customHeight="1">
      <c r="G317" s="41"/>
    </row>
    <row r="318" spans="7:7" ht="20.100000000000001" customHeight="1">
      <c r="G318" s="41"/>
    </row>
    <row r="319" spans="7:7" ht="20.100000000000001" customHeight="1">
      <c r="G319" s="41"/>
    </row>
    <row r="320" spans="7:7" ht="20.100000000000001" customHeight="1">
      <c r="G320" s="41"/>
    </row>
    <row r="321" spans="7:7" ht="20.100000000000001" customHeight="1">
      <c r="G321" s="41"/>
    </row>
    <row r="322" spans="7:7" ht="20.100000000000001" customHeight="1">
      <c r="G322" s="41"/>
    </row>
    <row r="323" spans="7:7" ht="20.100000000000001" customHeight="1">
      <c r="G323" s="41"/>
    </row>
    <row r="324" spans="7:7" ht="20.100000000000001" customHeight="1">
      <c r="G324" s="41"/>
    </row>
    <row r="325" spans="7:7" ht="20.100000000000001" customHeight="1">
      <c r="G325" s="41"/>
    </row>
    <row r="326" spans="7:7" ht="20.100000000000001" customHeight="1">
      <c r="G326" s="41"/>
    </row>
    <row r="327" spans="7:7" ht="20.100000000000001" customHeight="1">
      <c r="G327" s="41"/>
    </row>
    <row r="328" spans="7:7" ht="20.100000000000001" customHeight="1">
      <c r="G328" s="41"/>
    </row>
    <row r="329" spans="7:7" ht="20.100000000000001" customHeight="1">
      <c r="G329" s="41"/>
    </row>
    <row r="330" spans="7:7" ht="20.100000000000001" customHeight="1">
      <c r="G330" s="41"/>
    </row>
    <row r="331" spans="7:7" ht="20.100000000000001" customHeight="1">
      <c r="G331" s="41"/>
    </row>
    <row r="332" spans="7:7" ht="20.100000000000001" customHeight="1">
      <c r="G332" s="41"/>
    </row>
    <row r="333" spans="7:7" ht="20.100000000000001" customHeight="1">
      <c r="G333" s="41"/>
    </row>
    <row r="334" spans="7:7" ht="20.100000000000001" customHeight="1">
      <c r="G334" s="41"/>
    </row>
    <row r="335" spans="7:7" ht="20.100000000000001" customHeight="1">
      <c r="G335" s="41"/>
    </row>
    <row r="336" spans="7:7" ht="20.100000000000001" customHeight="1">
      <c r="G336" s="41"/>
    </row>
    <row r="337" spans="7:7" ht="20.100000000000001" customHeight="1">
      <c r="G337" s="41"/>
    </row>
    <row r="338" spans="7:7" ht="20.100000000000001" customHeight="1">
      <c r="G338" s="41"/>
    </row>
    <row r="339" spans="7:7" ht="20.100000000000001" customHeight="1">
      <c r="G339" s="41"/>
    </row>
    <row r="340" spans="7:7" ht="20.100000000000001" customHeight="1">
      <c r="G340" s="41"/>
    </row>
    <row r="341" spans="7:7" ht="20.100000000000001" customHeight="1">
      <c r="G341" s="41"/>
    </row>
    <row r="342" spans="7:7" ht="20.100000000000001" customHeight="1">
      <c r="G342" s="41"/>
    </row>
    <row r="343" spans="7:7" ht="20.100000000000001" customHeight="1">
      <c r="G343" s="41"/>
    </row>
    <row r="344" spans="7:7" ht="20.100000000000001" customHeight="1">
      <c r="G344" s="41"/>
    </row>
    <row r="345" spans="7:7" ht="20.100000000000001" customHeight="1">
      <c r="G345" s="41"/>
    </row>
    <row r="346" spans="7:7" ht="20.100000000000001" customHeight="1">
      <c r="G346" s="41"/>
    </row>
    <row r="347" spans="7:7" ht="20.100000000000001" customHeight="1">
      <c r="G347" s="41"/>
    </row>
    <row r="348" spans="7:7" ht="20.100000000000001" customHeight="1">
      <c r="G348" s="41"/>
    </row>
    <row r="349" spans="7:7" ht="20.100000000000001" customHeight="1">
      <c r="G349" s="41"/>
    </row>
    <row r="350" spans="7:7" ht="20.100000000000001" customHeight="1">
      <c r="G350" s="41"/>
    </row>
    <row r="351" spans="7:7" ht="20.100000000000001" customHeight="1">
      <c r="G351" s="41"/>
    </row>
    <row r="352" spans="7:7" ht="20.100000000000001" customHeight="1">
      <c r="G352" s="41"/>
    </row>
    <row r="353" spans="7:7" ht="20.100000000000001" customHeight="1">
      <c r="G353" s="41"/>
    </row>
    <row r="354" spans="7:7" ht="20.100000000000001" customHeight="1">
      <c r="G354" s="41"/>
    </row>
    <row r="355" spans="7:7" ht="20.100000000000001" customHeight="1">
      <c r="G355" s="41"/>
    </row>
    <row r="356" spans="7:7" ht="20.100000000000001" customHeight="1">
      <c r="G356" s="41"/>
    </row>
    <row r="357" spans="7:7" ht="20.100000000000001" customHeight="1">
      <c r="G357" s="41"/>
    </row>
    <row r="358" spans="7:7" ht="20.100000000000001" customHeight="1">
      <c r="G358" s="41"/>
    </row>
    <row r="359" spans="7:7" ht="20.100000000000001" customHeight="1">
      <c r="G359" s="41"/>
    </row>
    <row r="360" spans="7:7" ht="20.100000000000001" customHeight="1">
      <c r="G360" s="41"/>
    </row>
    <row r="361" spans="7:7" ht="20.100000000000001" customHeight="1">
      <c r="G361" s="41"/>
    </row>
    <row r="362" spans="7:7" ht="20.100000000000001" customHeight="1">
      <c r="G362" s="41"/>
    </row>
    <row r="363" spans="7:7" ht="20.100000000000001" customHeight="1">
      <c r="G363" s="41"/>
    </row>
    <row r="364" spans="7:7" ht="20.100000000000001" customHeight="1">
      <c r="G364" s="41"/>
    </row>
    <row r="365" spans="7:7" ht="20.100000000000001" customHeight="1">
      <c r="G365" s="41"/>
    </row>
    <row r="366" spans="7:7" ht="20.100000000000001" customHeight="1">
      <c r="G366" s="41"/>
    </row>
    <row r="367" spans="7:7" ht="20.100000000000001" customHeight="1">
      <c r="G367" s="41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zoomScale="85" zoomScaleNormal="85" workbookViewId="0">
      <selection activeCell="H4" sqref="H4"/>
    </sheetView>
  </sheetViews>
  <sheetFormatPr defaultRowHeight="20.100000000000001" customHeight="1"/>
  <cols>
    <col min="1" max="1" width="6.5703125" style="65" bestFit="1" customWidth="1"/>
    <col min="2" max="2" width="20.28515625" style="65" bestFit="1" customWidth="1"/>
    <col min="3" max="3" width="11.28515625" style="65" bestFit="1" customWidth="1"/>
    <col min="4" max="4" width="19" style="65" bestFit="1" customWidth="1"/>
    <col min="5" max="5" width="14.140625" style="65" bestFit="1" customWidth="1"/>
    <col min="6" max="6" width="20.28515625" style="65" bestFit="1" customWidth="1"/>
    <col min="7" max="7" width="8.7109375" style="65" bestFit="1" customWidth="1"/>
    <col min="8" max="8" width="10" style="65" bestFit="1" customWidth="1"/>
    <col min="9" max="9" width="9.140625" style="65"/>
    <col min="10" max="10" width="6.5703125" style="65" bestFit="1" customWidth="1"/>
    <col min="11" max="11" width="17.42578125" style="65" bestFit="1" customWidth="1"/>
    <col min="12" max="12" width="10.5703125" style="65" bestFit="1" customWidth="1"/>
    <col min="13" max="13" width="16.7109375" style="65" bestFit="1" customWidth="1"/>
    <col min="14" max="14" width="10.85546875" style="65" bestFit="1" customWidth="1"/>
    <col min="15" max="16384" width="9.140625" style="65"/>
  </cols>
  <sheetData>
    <row r="2" spans="1:14" ht="20.100000000000001" customHeight="1">
      <c r="B2" s="65" t="s">
        <v>3499</v>
      </c>
    </row>
    <row r="3" spans="1:14" s="66" customFormat="1" ht="20.100000000000001" customHeight="1">
      <c r="A3" s="66" t="s">
        <v>2976</v>
      </c>
      <c r="B3" s="14" t="s">
        <v>2992</v>
      </c>
      <c r="C3" s="14" t="s">
        <v>3431</v>
      </c>
      <c r="D3" s="15" t="s">
        <v>3432</v>
      </c>
      <c r="E3" s="15" t="s">
        <v>2824</v>
      </c>
      <c r="F3" s="14" t="s">
        <v>2523</v>
      </c>
      <c r="G3" s="66" t="s">
        <v>2828</v>
      </c>
      <c r="H3" s="66" t="s">
        <v>2829</v>
      </c>
      <c r="J3" s="66" t="s">
        <v>2976</v>
      </c>
      <c r="K3" s="66" t="s">
        <v>2992</v>
      </c>
      <c r="L3" s="66" t="s">
        <v>3431</v>
      </c>
      <c r="M3" s="66" t="s">
        <v>3598</v>
      </c>
      <c r="N3" s="66" t="s">
        <v>2824</v>
      </c>
    </row>
    <row r="4" spans="1:14" ht="20.100000000000001" customHeight="1">
      <c r="A4" s="41">
        <f ca="1">IF(UTNA61[[#This Row],[JUMLAH]]&gt;0,COUNT(A$2:A4),"")</f>
        <v>1</v>
      </c>
      <c r="B4" s="16" t="s">
        <v>3262</v>
      </c>
      <c r="C4" s="17" t="s">
        <v>3261</v>
      </c>
      <c r="D4" s="18">
        <v>48</v>
      </c>
      <c r="E4" s="19">
        <f>IF(UTNA61[[#This Row],[BARU]]="",UTNA61[[#This Row],[JUMLAH AWAL]],UTNA61[[#This Row],[BARU]])</f>
        <v>21</v>
      </c>
      <c r="F4" s="19">
        <v>21</v>
      </c>
      <c r="H4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" s="65">
        <f ca="1">IF(OR(J3="",J3=MAX(UTNA61[NO])),"",LOOKUP(ROW(J3)-ROWS($J$1:$J$2),UTNA61[NO]))</f>
        <v>1</v>
      </c>
      <c r="K4" s="65" t="str">
        <f ca="1">IF(Table13[[#This Row],[NO]]="","",LOOKUP(Table13[[#This Row],[NO]],UTNA61[NO],UTNA61[NAMA BARANG]))</f>
        <v>Book end</v>
      </c>
      <c r="L4" s="67" t="str">
        <f ca="1">IF(Table13[[#This Row],[NO]]="","",LOOKUP(Table13[[#This Row],[NO]],UTNA61[NO],UTNA61[KODE]))</f>
        <v>SB-8877</v>
      </c>
      <c r="M4" s="65">
        <f ca="1">IF(Table13[[#This Row],[NO]]="","",LOOKUP(Table13[[#This Row],[NO]],UTNA61[NO],UTNA61[JUMLAH/ CTN]))</f>
        <v>48</v>
      </c>
      <c r="N4" s="65">
        <f ca="1">IF(Table13[[#This Row],[NO]]="","",LOOKUP(Table13[[#This Row],[NO]],UTNA61[NO],UTNA61[JUMLAH]))</f>
        <v>21</v>
      </c>
    </row>
    <row r="5" spans="1:14" ht="20.100000000000001" customHeight="1">
      <c r="A5" s="65">
        <f ca="1">IF(UTNA61[[#This Row],[JUMLAH]]&gt;0,COUNT(A$2:A5),"")</f>
        <v>2</v>
      </c>
      <c r="B5" s="16" t="s">
        <v>3262</v>
      </c>
      <c r="C5" s="17" t="s">
        <v>3433</v>
      </c>
      <c r="D5" s="18">
        <v>48</v>
      </c>
      <c r="E5" s="19">
        <f>IF(UTNA61[[#This Row],[BARU]]="",UTNA61[[#This Row],[JUMLAH AWAL]],UTNA61[[#This Row],[BARU]])</f>
        <v>16</v>
      </c>
      <c r="F5" s="19">
        <v>16</v>
      </c>
      <c r="H5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" s="65">
        <f ca="1">IF(OR(J4="",J4=MAX(UTNA61[NO])),"",LOOKUP(ROW(J4)-ROWS($J$1:$J$2),UTNA61[NO]))</f>
        <v>2</v>
      </c>
      <c r="K5" s="65" t="str">
        <f ca="1">IF(Table13[[#This Row],[NO]]="","",LOOKUP(Table13[[#This Row],[NO]],UTNA61[NO],UTNA61[NAMA BARANG]))</f>
        <v>Book end</v>
      </c>
      <c r="L5" s="67" t="str">
        <f ca="1">IF(Table13[[#This Row],[NO]]="","",LOOKUP(Table13[[#This Row],[NO]],UTNA61[NO],UTNA61[KODE]))</f>
        <v>SB-8899</v>
      </c>
      <c r="M5" s="65">
        <f ca="1">IF(Table13[[#This Row],[NO]]="","",LOOKUP(Table13[[#This Row],[NO]],UTNA61[NO],UTNA61[JUMLAH/ CTN]))</f>
        <v>48</v>
      </c>
      <c r="N5" s="65">
        <f ca="1">IF(Table13[[#This Row],[NO]]="","",LOOKUP(Table13[[#This Row],[NO]],UTNA61[NO],UTNA61[JUMLAH]))</f>
        <v>16</v>
      </c>
    </row>
    <row r="6" spans="1:14" ht="20.100000000000001" customHeight="1">
      <c r="A6" s="65">
        <f ca="1">IF(UTNA61[[#This Row],[JUMLAH]]&gt;0,COUNT(A$2:A6),"")</f>
        <v>3</v>
      </c>
      <c r="B6" s="20" t="s">
        <v>3434</v>
      </c>
      <c r="C6" s="20" t="s">
        <v>3435</v>
      </c>
      <c r="D6" s="21">
        <v>3600</v>
      </c>
      <c r="E6" s="21">
        <f>IF(UTNA61[[#This Row],[BARU]]="",UTNA61[[#This Row],[JUMLAH AWAL]],UTNA61[[#This Row],[BARU]])</f>
        <v>4</v>
      </c>
      <c r="F6" s="21">
        <v>4</v>
      </c>
      <c r="H6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" s="65">
        <f ca="1">IF(OR(J5="",J5=MAX(UTNA61[NO])),"",LOOKUP(ROW(J5)-ROWS($J$1:$J$2),UTNA61[NO]))</f>
        <v>3</v>
      </c>
      <c r="K6" s="65" t="str">
        <f ca="1">IF(Table13[[#This Row],[NO]]="","",LOOKUP(Table13[[#This Row],[NO]],UTNA61[NO],UTNA61[NAMA BARANG]))</f>
        <v>Brush Pagoda</v>
      </c>
      <c r="L6" s="67" t="str">
        <f ca="1">IF(Table13[[#This Row],[NO]]="","",LOOKUP(Table13[[#This Row],[NO]],UTNA61[NO],UTNA61[KODE]))</f>
        <v>251-1</v>
      </c>
      <c r="M6" s="65">
        <f ca="1">IF(Table13[[#This Row],[NO]]="","",LOOKUP(Table13[[#This Row],[NO]],UTNA61[NO],UTNA61[JUMLAH/ CTN]))</f>
        <v>3600</v>
      </c>
      <c r="N6" s="65">
        <f ca="1">IF(Table13[[#This Row],[NO]]="","",LOOKUP(Table13[[#This Row],[NO]],UTNA61[NO],UTNA61[JUMLAH]))</f>
        <v>4</v>
      </c>
    </row>
    <row r="7" spans="1:14" ht="20.100000000000001" customHeight="1">
      <c r="A7" s="65">
        <f ca="1">IF(UTNA61[[#This Row],[JUMLAH]]&gt;0,COUNT(A$2:A7),"")</f>
        <v>4</v>
      </c>
      <c r="B7" s="20" t="s">
        <v>3434</v>
      </c>
      <c r="C7" s="20" t="s">
        <v>3436</v>
      </c>
      <c r="D7" s="21">
        <v>3600</v>
      </c>
      <c r="E7" s="21">
        <f>IF(UTNA61[[#This Row],[BARU]]="",UTNA61[[#This Row],[JUMLAH AWAL]],UTNA61[[#This Row],[BARU]])</f>
        <v>6</v>
      </c>
      <c r="F7" s="21">
        <v>6</v>
      </c>
      <c r="H7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7" s="65">
        <f ca="1">IF(OR(J6="",J6=MAX(UTNA61[NO])),"",LOOKUP(ROW(J6)-ROWS($J$1:$J$2),UTNA61[NO]))</f>
        <v>4</v>
      </c>
      <c r="K7" s="65" t="str">
        <f ca="1">IF(Table13[[#This Row],[NO]]="","",LOOKUP(Table13[[#This Row],[NO]],UTNA61[NO],UTNA61[NAMA BARANG]))</f>
        <v>Brush Pagoda</v>
      </c>
      <c r="L7" s="67" t="str">
        <f ca="1">IF(Table13[[#This Row],[NO]]="","",LOOKUP(Table13[[#This Row],[NO]],UTNA61[NO],UTNA61[KODE]))</f>
        <v>251-2</v>
      </c>
      <c r="M7" s="65">
        <f ca="1">IF(Table13[[#This Row],[NO]]="","",LOOKUP(Table13[[#This Row],[NO]],UTNA61[NO],UTNA61[JUMLAH/ CTN]))</f>
        <v>3600</v>
      </c>
      <c r="N7" s="65">
        <f ca="1">IF(Table13[[#This Row],[NO]]="","",LOOKUP(Table13[[#This Row],[NO]],UTNA61[NO],UTNA61[JUMLAH]))</f>
        <v>6</v>
      </c>
    </row>
    <row r="8" spans="1:14" ht="20.100000000000001" customHeight="1">
      <c r="A8" s="65">
        <f ca="1">IF(UTNA61[[#This Row],[JUMLAH]]&gt;0,COUNT(A$2:A8),"")</f>
        <v>5</v>
      </c>
      <c r="B8" s="20" t="s">
        <v>3434</v>
      </c>
      <c r="C8" s="20" t="s">
        <v>3437</v>
      </c>
      <c r="D8" s="21">
        <v>3600</v>
      </c>
      <c r="E8" s="21">
        <f>IF(UTNA61[[#This Row],[BARU]]="",UTNA61[[#This Row],[JUMLAH AWAL]],UTNA61[[#This Row],[BARU]])</f>
        <v>9</v>
      </c>
      <c r="F8" s="21">
        <v>9</v>
      </c>
      <c r="H8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8" s="65">
        <f ca="1">IF(OR(J7="",J7=MAX(UTNA61[NO])),"",LOOKUP(ROW(J7)-ROWS($J$1:$J$2),UTNA61[NO]))</f>
        <v>5</v>
      </c>
      <c r="K8" s="65" t="str">
        <f ca="1">IF(Table13[[#This Row],[NO]]="","",LOOKUP(Table13[[#This Row],[NO]],UTNA61[NO],UTNA61[NAMA BARANG]))</f>
        <v>Brush Pagoda</v>
      </c>
      <c r="L8" s="67" t="str">
        <f ca="1">IF(Table13[[#This Row],[NO]]="","",LOOKUP(Table13[[#This Row],[NO]],UTNA61[NO],UTNA61[KODE]))</f>
        <v>251-3</v>
      </c>
      <c r="M8" s="65">
        <f ca="1">IF(Table13[[#This Row],[NO]]="","",LOOKUP(Table13[[#This Row],[NO]],UTNA61[NO],UTNA61[JUMLAH/ CTN]))</f>
        <v>3600</v>
      </c>
      <c r="N8" s="65">
        <f ca="1">IF(Table13[[#This Row],[NO]]="","",LOOKUP(Table13[[#This Row],[NO]],UTNA61[NO],UTNA61[JUMLAH]))</f>
        <v>9</v>
      </c>
    </row>
    <row r="9" spans="1:14" ht="20.100000000000001" customHeight="1">
      <c r="A9" s="65">
        <f ca="1">IF(UTNA61[[#This Row],[JUMLAH]]&gt;0,COUNT(A$2:A9),"")</f>
        <v>6</v>
      </c>
      <c r="B9" s="20" t="s">
        <v>3434</v>
      </c>
      <c r="C9" s="20" t="s">
        <v>3438</v>
      </c>
      <c r="D9" s="21">
        <v>3600</v>
      </c>
      <c r="E9" s="21">
        <f>IF(UTNA61[[#This Row],[BARU]]="",UTNA61[[#This Row],[JUMLAH AWAL]],UTNA61[[#This Row],[BARU]])</f>
        <v>9</v>
      </c>
      <c r="F9" s="21">
        <v>9</v>
      </c>
      <c r="H9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9" s="65">
        <f ca="1">IF(OR(J8="",J8=MAX(UTNA61[NO])),"",LOOKUP(ROW(J8)-ROWS($J$1:$J$2),UTNA61[NO]))</f>
        <v>6</v>
      </c>
      <c r="K9" s="65" t="str">
        <f ca="1">IF(Table13[[#This Row],[NO]]="","",LOOKUP(Table13[[#This Row],[NO]],UTNA61[NO],UTNA61[NAMA BARANG]))</f>
        <v>Brush Pagoda</v>
      </c>
      <c r="L9" s="67" t="str">
        <f ca="1">IF(Table13[[#This Row],[NO]]="","",LOOKUP(Table13[[#This Row],[NO]],UTNA61[NO],UTNA61[KODE]))</f>
        <v>251-4</v>
      </c>
      <c r="M9" s="65">
        <f ca="1">IF(Table13[[#This Row],[NO]]="","",LOOKUP(Table13[[#This Row],[NO]],UTNA61[NO],UTNA61[JUMLAH/ CTN]))</f>
        <v>3600</v>
      </c>
      <c r="N9" s="65">
        <f ca="1">IF(Table13[[#This Row],[NO]]="","",LOOKUP(Table13[[#This Row],[NO]],UTNA61[NO],UTNA61[JUMLAH]))</f>
        <v>9</v>
      </c>
    </row>
    <row r="10" spans="1:14" ht="20.100000000000001" customHeight="1">
      <c r="A10" s="65">
        <f ca="1">IF(UTNA61[[#This Row],[JUMLAH]]&gt;0,COUNT(A$2:A10),"")</f>
        <v>7</v>
      </c>
      <c r="B10" s="20" t="s">
        <v>3434</v>
      </c>
      <c r="C10" s="20" t="s">
        <v>3439</v>
      </c>
      <c r="D10" s="21">
        <v>3600</v>
      </c>
      <c r="E10" s="21">
        <f>IF(UTNA61[[#This Row],[BARU]]="",UTNA61[[#This Row],[JUMLAH AWAL]],UTNA61[[#This Row],[BARU]])</f>
        <v>3</v>
      </c>
      <c r="F10" s="21">
        <v>3</v>
      </c>
      <c r="H10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0" s="65">
        <f ca="1">IF(OR(J9="",J9=MAX(UTNA61[NO])),"",LOOKUP(ROW(J9)-ROWS($J$1:$J$2),UTNA61[NO]))</f>
        <v>7</v>
      </c>
      <c r="K10" s="65" t="str">
        <f ca="1">IF(Table13[[#This Row],[NO]]="","",LOOKUP(Table13[[#This Row],[NO]],UTNA61[NO],UTNA61[NAMA BARANG]))</f>
        <v>Brush Pagoda</v>
      </c>
      <c r="L10" s="67" t="str">
        <f ca="1">IF(Table13[[#This Row],[NO]]="","",LOOKUP(Table13[[#This Row],[NO]],UTNA61[NO],UTNA61[KODE]))</f>
        <v>251-5</v>
      </c>
      <c r="M10" s="65">
        <f ca="1">IF(Table13[[#This Row],[NO]]="","",LOOKUP(Table13[[#This Row],[NO]],UTNA61[NO],UTNA61[JUMLAH/ CTN]))</f>
        <v>3600</v>
      </c>
      <c r="N10" s="65">
        <f ca="1">IF(Table13[[#This Row],[NO]]="","",LOOKUP(Table13[[#This Row],[NO]],UTNA61[NO],UTNA61[JUMLAH]))</f>
        <v>3</v>
      </c>
    </row>
    <row r="11" spans="1:14" ht="20.100000000000001" customHeight="1">
      <c r="A11" s="65">
        <f ca="1">IF(UTNA61[[#This Row],[JUMLAH]]&gt;0,COUNT(A$2:A11),"")</f>
        <v>8</v>
      </c>
      <c r="B11" s="20" t="s">
        <v>3434</v>
      </c>
      <c r="C11" s="20" t="s">
        <v>3400</v>
      </c>
      <c r="D11" s="21">
        <v>3600</v>
      </c>
      <c r="E11" s="21">
        <f>IF(UTNA61[[#This Row],[BARU]]="",UTNA61[[#This Row],[JUMLAH AWAL]],UTNA61[[#This Row],[BARU]])</f>
        <v>5</v>
      </c>
      <c r="F11" s="21">
        <v>5</v>
      </c>
      <c r="H11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1" s="65">
        <f ca="1">IF(OR(J10="",J10=MAX(UTNA61[NO])),"",LOOKUP(ROW(J10)-ROWS($J$1:$J$2),UTNA61[NO]))</f>
        <v>8</v>
      </c>
      <c r="K11" s="65" t="str">
        <f ca="1">IF(Table13[[#This Row],[NO]]="","",LOOKUP(Table13[[#This Row],[NO]],UTNA61[NO],UTNA61[NAMA BARANG]))</f>
        <v>Brush Pagoda</v>
      </c>
      <c r="L11" s="67" t="str">
        <f ca="1">IF(Table13[[#This Row],[NO]]="","",LOOKUP(Table13[[#This Row],[NO]],UTNA61[NO],UTNA61[KODE]))</f>
        <v>251-6</v>
      </c>
      <c r="M11" s="65">
        <f ca="1">IF(Table13[[#This Row],[NO]]="","",LOOKUP(Table13[[#This Row],[NO]],UTNA61[NO],UTNA61[JUMLAH/ CTN]))</f>
        <v>3600</v>
      </c>
      <c r="N11" s="65">
        <f ca="1">IF(Table13[[#This Row],[NO]]="","",LOOKUP(Table13[[#This Row],[NO]],UTNA61[NO],UTNA61[JUMLAH]))</f>
        <v>5</v>
      </c>
    </row>
    <row r="12" spans="1:14" ht="20.100000000000001" customHeight="1">
      <c r="A12" s="65">
        <f ca="1">IF(UTNA61[[#This Row],[JUMLAH]]&gt;0,COUNT(A$2:A12),"")</f>
        <v>9</v>
      </c>
      <c r="B12" s="20" t="s">
        <v>3434</v>
      </c>
      <c r="C12" s="20" t="s">
        <v>3440</v>
      </c>
      <c r="D12" s="21">
        <v>3600</v>
      </c>
      <c r="E12" s="21">
        <f>IF(UTNA61[[#This Row],[BARU]]="",UTNA61[[#This Row],[JUMLAH AWAL]],UTNA61[[#This Row],[BARU]])</f>
        <v>3</v>
      </c>
      <c r="F12" s="21">
        <v>3</v>
      </c>
      <c r="H12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2" s="65">
        <f ca="1">IF(OR(J11="",J11=MAX(UTNA61[NO])),"",LOOKUP(ROW(J11)-ROWS($J$1:$J$2),UTNA61[NO]))</f>
        <v>9</v>
      </c>
      <c r="K12" s="65" t="str">
        <f ca="1">IF(Table13[[#This Row],[NO]]="","",LOOKUP(Table13[[#This Row],[NO]],UTNA61[NO],UTNA61[NAMA BARANG]))</f>
        <v>Brush Pagoda</v>
      </c>
      <c r="L12" s="67" t="str">
        <f ca="1">IF(Table13[[#This Row],[NO]]="","",LOOKUP(Table13[[#This Row],[NO]],UTNA61[NO],UTNA61[KODE]))</f>
        <v>251-7</v>
      </c>
      <c r="M12" s="65">
        <f ca="1">IF(Table13[[#This Row],[NO]]="","",LOOKUP(Table13[[#This Row],[NO]],UTNA61[NO],UTNA61[JUMLAH/ CTN]))</f>
        <v>3600</v>
      </c>
      <c r="N12" s="65">
        <f ca="1">IF(Table13[[#This Row],[NO]]="","",LOOKUP(Table13[[#This Row],[NO]],UTNA61[NO],UTNA61[JUMLAH]))</f>
        <v>3</v>
      </c>
    </row>
    <row r="13" spans="1:14" ht="20.100000000000001" customHeight="1">
      <c r="A13" s="65">
        <f ca="1">IF(UTNA61[[#This Row],[JUMLAH]]&gt;0,COUNT(A$2:A13),"")</f>
        <v>10</v>
      </c>
      <c r="B13" s="20" t="s">
        <v>3434</v>
      </c>
      <c r="C13" s="20" t="s">
        <v>3441</v>
      </c>
      <c r="D13" s="21">
        <v>3600</v>
      </c>
      <c r="E13" s="21">
        <f>IF(UTNA61[[#This Row],[BARU]]="",UTNA61[[#This Row],[JUMLAH AWAL]],UTNA61[[#This Row],[BARU]])</f>
        <v>2</v>
      </c>
      <c r="F13" s="21">
        <v>2</v>
      </c>
      <c r="H13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3" s="65">
        <f ca="1">IF(OR(J12="",J12=MAX(UTNA61[NO])),"",LOOKUP(ROW(J12)-ROWS($J$1:$J$2),UTNA61[NO]))</f>
        <v>10</v>
      </c>
      <c r="K13" s="65" t="str">
        <f ca="1">IF(Table13[[#This Row],[NO]]="","",LOOKUP(Table13[[#This Row],[NO]],UTNA61[NO],UTNA61[NAMA BARANG]))</f>
        <v>Brush Pagoda</v>
      </c>
      <c r="L13" s="67" t="str">
        <f ca="1">IF(Table13[[#This Row],[NO]]="","",LOOKUP(Table13[[#This Row],[NO]],UTNA61[NO],UTNA61[KODE]))</f>
        <v>251-8</v>
      </c>
      <c r="M13" s="65">
        <f ca="1">IF(Table13[[#This Row],[NO]]="","",LOOKUP(Table13[[#This Row],[NO]],UTNA61[NO],UTNA61[JUMLAH/ CTN]))</f>
        <v>3600</v>
      </c>
      <c r="N13" s="65">
        <f ca="1">IF(Table13[[#This Row],[NO]]="","",LOOKUP(Table13[[#This Row],[NO]],UTNA61[NO],UTNA61[JUMLAH]))</f>
        <v>2</v>
      </c>
    </row>
    <row r="14" spans="1:14" ht="20.100000000000001" customHeight="1">
      <c r="A14" s="65">
        <f ca="1">IF(UTNA61[[#This Row],[JUMLAH]]&gt;0,COUNT(A$2:A14),"")</f>
        <v>11</v>
      </c>
      <c r="B14" s="20" t="s">
        <v>3434</v>
      </c>
      <c r="C14" s="20" t="s">
        <v>3442</v>
      </c>
      <c r="D14" s="21">
        <v>3600</v>
      </c>
      <c r="E14" s="21">
        <f>IF(UTNA61[[#This Row],[BARU]]="",UTNA61[[#This Row],[JUMLAH AWAL]],UTNA61[[#This Row],[BARU]])</f>
        <v>2</v>
      </c>
      <c r="F14" s="21">
        <v>2</v>
      </c>
      <c r="H14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4" s="65">
        <f ca="1">IF(OR(J13="",J13=MAX(UTNA61[NO])),"",LOOKUP(ROW(J13)-ROWS($J$1:$J$2),UTNA61[NO]))</f>
        <v>11</v>
      </c>
      <c r="K14" s="65" t="str">
        <f ca="1">IF(Table13[[#This Row],[NO]]="","",LOOKUP(Table13[[#This Row],[NO]],UTNA61[NO],UTNA61[NAMA BARANG]))</f>
        <v>Brush Pagoda</v>
      </c>
      <c r="L14" s="67" t="str">
        <f ca="1">IF(Table13[[#This Row],[NO]]="","",LOOKUP(Table13[[#This Row],[NO]],UTNA61[NO],UTNA61[KODE]))</f>
        <v>251-9</v>
      </c>
      <c r="M14" s="65">
        <f ca="1">IF(Table13[[#This Row],[NO]]="","",LOOKUP(Table13[[#This Row],[NO]],UTNA61[NO],UTNA61[JUMLAH/ CTN]))</f>
        <v>3600</v>
      </c>
      <c r="N14" s="65">
        <f ca="1">IF(Table13[[#This Row],[NO]]="","",LOOKUP(Table13[[#This Row],[NO]],UTNA61[NO],UTNA61[JUMLAH]))</f>
        <v>2</v>
      </c>
    </row>
    <row r="15" spans="1:14" ht="20.100000000000001" customHeight="1">
      <c r="A15" s="65">
        <f ca="1">IF(UTNA61[[#This Row],[JUMLAH]]&gt;0,COUNT(A$2:A15),"")</f>
        <v>12</v>
      </c>
      <c r="B15" s="20" t="s">
        <v>3434</v>
      </c>
      <c r="C15" s="20" t="s">
        <v>3443</v>
      </c>
      <c r="D15" s="21">
        <v>3600</v>
      </c>
      <c r="E15" s="21">
        <f>IF(UTNA61[[#This Row],[BARU]]="",UTNA61[[#This Row],[JUMLAH AWAL]],UTNA61[[#This Row],[BARU]])</f>
        <v>3</v>
      </c>
      <c r="F15" s="21">
        <v>3</v>
      </c>
      <c r="H15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5" s="65">
        <f ca="1">IF(OR(J14="",J14=MAX(UTNA61[NO])),"",LOOKUP(ROW(J14)-ROWS($J$1:$J$2),UTNA61[NO]))</f>
        <v>12</v>
      </c>
      <c r="K15" s="65" t="str">
        <f ca="1">IF(Table13[[#This Row],[NO]]="","",LOOKUP(Table13[[#This Row],[NO]],UTNA61[NO],UTNA61[NAMA BARANG]))</f>
        <v>Brush Pagoda</v>
      </c>
      <c r="L15" s="67" t="str">
        <f ca="1">IF(Table13[[#This Row],[NO]]="","",LOOKUP(Table13[[#This Row],[NO]],UTNA61[NO],UTNA61[KODE]))</f>
        <v>251-10</v>
      </c>
      <c r="M15" s="65">
        <f ca="1">IF(Table13[[#This Row],[NO]]="","",LOOKUP(Table13[[#This Row],[NO]],UTNA61[NO],UTNA61[JUMLAH/ CTN]))</f>
        <v>3600</v>
      </c>
      <c r="N15" s="65">
        <f ca="1">IF(Table13[[#This Row],[NO]]="","",LOOKUP(Table13[[#This Row],[NO]],UTNA61[NO],UTNA61[JUMLAH]))</f>
        <v>3</v>
      </c>
    </row>
    <row r="16" spans="1:14" ht="20.100000000000001" customHeight="1">
      <c r="A16" s="65">
        <f ca="1">IF(UTNA61[[#This Row],[JUMLAH]]&gt;0,COUNT(A$2:A16),"")</f>
        <v>13</v>
      </c>
      <c r="B16" s="20" t="s">
        <v>3434</v>
      </c>
      <c r="C16" s="20" t="s">
        <v>3444</v>
      </c>
      <c r="D16" s="21">
        <v>1800</v>
      </c>
      <c r="E16" s="21">
        <f>IF(UTNA61[[#This Row],[BARU]]="",UTNA61[[#This Row],[JUMLAH AWAL]],UTNA61[[#This Row],[BARU]])</f>
        <v>3</v>
      </c>
      <c r="F16" s="21">
        <v>3</v>
      </c>
      <c r="H16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6" s="65">
        <f ca="1">IF(OR(J15="",J15=MAX(UTNA61[NO])),"",LOOKUP(ROW(J15)-ROWS($J$1:$J$2),UTNA61[NO]))</f>
        <v>13</v>
      </c>
      <c r="K16" s="65" t="str">
        <f ca="1">IF(Table13[[#This Row],[NO]]="","",LOOKUP(Table13[[#This Row],[NO]],UTNA61[NO],UTNA61[NAMA BARANG]))</f>
        <v>Brush Pagoda</v>
      </c>
      <c r="L16" s="67" t="str">
        <f ca="1">IF(Table13[[#This Row],[NO]]="","",LOOKUP(Table13[[#This Row],[NO]],UTNA61[NO],UTNA61[KODE]))</f>
        <v>251-11</v>
      </c>
      <c r="M16" s="65">
        <f ca="1">IF(Table13[[#This Row],[NO]]="","",LOOKUP(Table13[[#This Row],[NO]],UTNA61[NO],UTNA61[JUMLAH/ CTN]))</f>
        <v>1800</v>
      </c>
      <c r="N16" s="65">
        <f ca="1">IF(Table13[[#This Row],[NO]]="","",LOOKUP(Table13[[#This Row],[NO]],UTNA61[NO],UTNA61[JUMLAH]))</f>
        <v>3</v>
      </c>
    </row>
    <row r="17" spans="1:14" ht="20.100000000000001" customHeight="1">
      <c r="A17" s="65">
        <f ca="1">IF(UTNA61[[#This Row],[JUMLAH]]&gt;0,COUNT(A$2:A17),"")</f>
        <v>14</v>
      </c>
      <c r="B17" s="20" t="s">
        <v>3434</v>
      </c>
      <c r="C17" s="20" t="s">
        <v>3445</v>
      </c>
      <c r="D17" s="21">
        <v>1800</v>
      </c>
      <c r="E17" s="21">
        <f>IF(UTNA61[[#This Row],[BARU]]="",UTNA61[[#This Row],[JUMLAH AWAL]],UTNA61[[#This Row],[BARU]])</f>
        <v>3</v>
      </c>
      <c r="F17" s="21">
        <v>3</v>
      </c>
      <c r="H17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7" s="65">
        <f ca="1">IF(OR(J16="",J16=MAX(UTNA61[NO])),"",LOOKUP(ROW(J16)-ROWS($J$1:$J$2),UTNA61[NO]))</f>
        <v>14</v>
      </c>
      <c r="K17" s="65" t="str">
        <f ca="1">IF(Table13[[#This Row],[NO]]="","",LOOKUP(Table13[[#This Row],[NO]],UTNA61[NO],UTNA61[NAMA BARANG]))</f>
        <v>Brush Pagoda</v>
      </c>
      <c r="L17" s="67" t="str">
        <f ca="1">IF(Table13[[#This Row],[NO]]="","",LOOKUP(Table13[[#This Row],[NO]],UTNA61[NO],UTNA61[KODE]))</f>
        <v>251-12</v>
      </c>
      <c r="M17" s="65">
        <f ca="1">IF(Table13[[#This Row],[NO]]="","",LOOKUP(Table13[[#This Row],[NO]],UTNA61[NO],UTNA61[JUMLAH/ CTN]))</f>
        <v>1800</v>
      </c>
      <c r="N17" s="65">
        <f ca="1">IF(Table13[[#This Row],[NO]]="","",LOOKUP(Table13[[#This Row],[NO]],UTNA61[NO],UTNA61[JUMLAH]))</f>
        <v>3</v>
      </c>
    </row>
    <row r="18" spans="1:14" ht="20.100000000000001" customHeight="1">
      <c r="A18" s="65">
        <f ca="1">IF(UTNA61[[#This Row],[JUMLAH]]&gt;0,COUNT(A$2:A18),"")</f>
        <v>15</v>
      </c>
      <c r="B18" s="20" t="s">
        <v>3446</v>
      </c>
      <c r="C18" s="20" t="s">
        <v>3447</v>
      </c>
      <c r="D18" s="21">
        <v>2400</v>
      </c>
      <c r="E18" s="21">
        <f>IF(UTNA61[[#This Row],[BARU]]="",UTNA61[[#This Row],[JUMLAH AWAL]],UTNA61[[#This Row],[BARU]])</f>
        <v>4</v>
      </c>
      <c r="F18" s="21">
        <v>4</v>
      </c>
      <c r="H18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8" s="65">
        <f ca="1">IF(OR(J17="",J17=MAX(UTNA61[NO])),"",LOOKUP(ROW(J17)-ROWS($J$1:$J$2),UTNA61[NO]))</f>
        <v>15</v>
      </c>
      <c r="K18" s="65" t="str">
        <f ca="1">IF(Table13[[#This Row],[NO]]="","",LOOKUP(Table13[[#This Row],[NO]],UTNA61[NO],UTNA61[NAMA BARANG]))</f>
        <v>Brush Eterna</v>
      </c>
      <c r="L18" s="67" t="str">
        <f ca="1">IF(Table13[[#This Row],[NO]]="","",LOOKUP(Table13[[#This Row],[NO]],UTNA61[NO],UTNA61[KODE]))</f>
        <v>929-1</v>
      </c>
      <c r="M18" s="65">
        <f ca="1">IF(Table13[[#This Row],[NO]]="","",LOOKUP(Table13[[#This Row],[NO]],UTNA61[NO],UTNA61[JUMLAH/ CTN]))</f>
        <v>2400</v>
      </c>
      <c r="N18" s="65">
        <f ca="1">IF(Table13[[#This Row],[NO]]="","",LOOKUP(Table13[[#This Row],[NO]],UTNA61[NO],UTNA61[JUMLAH]))</f>
        <v>4</v>
      </c>
    </row>
    <row r="19" spans="1:14" ht="20.100000000000001" customHeight="1">
      <c r="A19" s="65">
        <f ca="1">IF(UTNA61[[#This Row],[JUMLAH]]&gt;0,COUNT(A$2:A19),"")</f>
        <v>16</v>
      </c>
      <c r="B19" s="20" t="s">
        <v>3446</v>
      </c>
      <c r="C19" s="20" t="s">
        <v>3448</v>
      </c>
      <c r="D19" s="21">
        <v>2400</v>
      </c>
      <c r="E19" s="21">
        <f>IF(UTNA61[[#This Row],[BARU]]="",UTNA61[[#This Row],[JUMLAH AWAL]],UTNA61[[#This Row],[BARU]])</f>
        <v>4</v>
      </c>
      <c r="F19" s="21">
        <v>4</v>
      </c>
      <c r="H19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9" s="65">
        <f ca="1">IF(OR(J18="",J18=MAX(UTNA61[NO])),"",LOOKUP(ROW(J18)-ROWS($J$1:$J$2),UTNA61[NO]))</f>
        <v>16</v>
      </c>
      <c r="K19" s="65" t="str">
        <f ca="1">IF(Table13[[#This Row],[NO]]="","",LOOKUP(Table13[[#This Row],[NO]],UTNA61[NO],UTNA61[NAMA BARANG]))</f>
        <v>Brush Eterna</v>
      </c>
      <c r="L19" s="67" t="str">
        <f ca="1">IF(Table13[[#This Row],[NO]]="","",LOOKUP(Table13[[#This Row],[NO]],UTNA61[NO],UTNA61[KODE]))</f>
        <v>929-2</v>
      </c>
      <c r="M19" s="65">
        <f ca="1">IF(Table13[[#This Row],[NO]]="","",LOOKUP(Table13[[#This Row],[NO]],UTNA61[NO],UTNA61[JUMLAH/ CTN]))</f>
        <v>2400</v>
      </c>
      <c r="N19" s="65">
        <f ca="1">IF(Table13[[#This Row],[NO]]="","",LOOKUP(Table13[[#This Row],[NO]],UTNA61[NO],UTNA61[JUMLAH]))</f>
        <v>4</v>
      </c>
    </row>
    <row r="20" spans="1:14" ht="20.100000000000001" customHeight="1">
      <c r="A20" s="65">
        <f ca="1">IF(UTNA61[[#This Row],[JUMLAH]]&gt;0,COUNT(A$2:A20),"")</f>
        <v>17</v>
      </c>
      <c r="B20" s="20" t="s">
        <v>3446</v>
      </c>
      <c r="C20" s="20" t="s">
        <v>3449</v>
      </c>
      <c r="D20" s="21">
        <v>2400</v>
      </c>
      <c r="E20" s="21">
        <f>IF(UTNA61[[#This Row],[BARU]]="",UTNA61[[#This Row],[JUMLAH AWAL]],UTNA61[[#This Row],[BARU]])</f>
        <v>4</v>
      </c>
      <c r="F20" s="21">
        <v>4</v>
      </c>
      <c r="H20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0" s="65">
        <f ca="1">IF(OR(J19="",J19=MAX(UTNA61[NO])),"",LOOKUP(ROW(J19)-ROWS($J$1:$J$2),UTNA61[NO]))</f>
        <v>17</v>
      </c>
      <c r="K20" s="65" t="str">
        <f ca="1">IF(Table13[[#This Row],[NO]]="","",LOOKUP(Table13[[#This Row],[NO]],UTNA61[NO],UTNA61[NAMA BARANG]))</f>
        <v>Brush Eterna</v>
      </c>
      <c r="L20" s="67" t="str">
        <f ca="1">IF(Table13[[#This Row],[NO]]="","",LOOKUP(Table13[[#This Row],[NO]],UTNA61[NO],UTNA61[KODE]))</f>
        <v>929-3</v>
      </c>
      <c r="M20" s="65">
        <f ca="1">IF(Table13[[#This Row],[NO]]="","",LOOKUP(Table13[[#This Row],[NO]],UTNA61[NO],UTNA61[JUMLAH/ CTN]))</f>
        <v>2400</v>
      </c>
      <c r="N20" s="65">
        <f ca="1">IF(Table13[[#This Row],[NO]]="","",LOOKUP(Table13[[#This Row],[NO]],UTNA61[NO],UTNA61[JUMLAH]))</f>
        <v>4</v>
      </c>
    </row>
    <row r="21" spans="1:14" ht="20.100000000000001" customHeight="1">
      <c r="A21" s="65">
        <f ca="1">IF(UTNA61[[#This Row],[JUMLAH]]&gt;0,COUNT(A$2:A21),"")</f>
        <v>18</v>
      </c>
      <c r="B21" s="20" t="s">
        <v>3446</v>
      </c>
      <c r="C21" s="20" t="s">
        <v>3450</v>
      </c>
      <c r="D21" s="21">
        <v>2400</v>
      </c>
      <c r="E21" s="21">
        <f>IF(UTNA61[[#This Row],[BARU]]="",UTNA61[[#This Row],[JUMLAH AWAL]],UTNA61[[#This Row],[BARU]])</f>
        <v>4</v>
      </c>
      <c r="F21" s="21">
        <v>4</v>
      </c>
      <c r="H21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1" s="65">
        <f ca="1">IF(OR(J20="",J20=MAX(UTNA61[NO])),"",LOOKUP(ROW(J20)-ROWS($J$1:$J$2),UTNA61[NO]))</f>
        <v>18</v>
      </c>
      <c r="K21" s="65" t="str">
        <f ca="1">IF(Table13[[#This Row],[NO]]="","",LOOKUP(Table13[[#This Row],[NO]],UTNA61[NO],UTNA61[NAMA BARANG]))</f>
        <v>Brush Eterna</v>
      </c>
      <c r="L21" s="67" t="str">
        <f ca="1">IF(Table13[[#This Row],[NO]]="","",LOOKUP(Table13[[#This Row],[NO]],UTNA61[NO],UTNA61[KODE]))</f>
        <v>929-4</v>
      </c>
      <c r="M21" s="65">
        <f ca="1">IF(Table13[[#This Row],[NO]]="","",LOOKUP(Table13[[#This Row],[NO]],UTNA61[NO],UTNA61[JUMLAH/ CTN]))</f>
        <v>2400</v>
      </c>
      <c r="N21" s="65">
        <f ca="1">IF(Table13[[#This Row],[NO]]="","",LOOKUP(Table13[[#This Row],[NO]],UTNA61[NO],UTNA61[JUMLAH]))</f>
        <v>4</v>
      </c>
    </row>
    <row r="22" spans="1:14" ht="20.100000000000001" customHeight="1">
      <c r="A22" s="65">
        <f ca="1">IF(UTNA61[[#This Row],[JUMLAH]]&gt;0,COUNT(A$2:A22),"")</f>
        <v>19</v>
      </c>
      <c r="B22" s="20" t="s">
        <v>3446</v>
      </c>
      <c r="C22" s="20" t="s">
        <v>3451</v>
      </c>
      <c r="D22" s="21">
        <v>2400</v>
      </c>
      <c r="E22" s="21">
        <f>IF(UTNA61[[#This Row],[BARU]]="",UTNA61[[#This Row],[JUMLAH AWAL]],UTNA61[[#This Row],[BARU]])</f>
        <v>4</v>
      </c>
      <c r="F22" s="21">
        <v>4</v>
      </c>
      <c r="H22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2" s="65">
        <f ca="1">IF(OR(J21="",J21=MAX(UTNA61[NO])),"",LOOKUP(ROW(J21)-ROWS($J$1:$J$2),UTNA61[NO]))</f>
        <v>19</v>
      </c>
      <c r="K22" s="65" t="str">
        <f ca="1">IF(Table13[[#This Row],[NO]]="","",LOOKUP(Table13[[#This Row],[NO]],UTNA61[NO],UTNA61[NAMA BARANG]))</f>
        <v>Brush Eterna</v>
      </c>
      <c r="L22" s="67" t="str">
        <f ca="1">IF(Table13[[#This Row],[NO]]="","",LOOKUP(Table13[[#This Row],[NO]],UTNA61[NO],UTNA61[KODE]))</f>
        <v>929-5</v>
      </c>
      <c r="M22" s="65">
        <f ca="1">IF(Table13[[#This Row],[NO]]="","",LOOKUP(Table13[[#This Row],[NO]],UTNA61[NO],UTNA61[JUMLAH/ CTN]))</f>
        <v>2400</v>
      </c>
      <c r="N22" s="65">
        <f ca="1">IF(Table13[[#This Row],[NO]]="","",LOOKUP(Table13[[#This Row],[NO]],UTNA61[NO],UTNA61[JUMLAH]))</f>
        <v>4</v>
      </c>
    </row>
    <row r="23" spans="1:14" ht="20.100000000000001" customHeight="1">
      <c r="A23" s="65">
        <f ca="1">IF(UTNA61[[#This Row],[JUMLAH]]&gt;0,COUNT(A$2:A23),"")</f>
        <v>20</v>
      </c>
      <c r="B23" s="20" t="s">
        <v>3446</v>
      </c>
      <c r="C23" s="20" t="s">
        <v>3452</v>
      </c>
      <c r="D23" s="21">
        <v>2400</v>
      </c>
      <c r="E23" s="21">
        <f>IF(UTNA61[[#This Row],[BARU]]="",UTNA61[[#This Row],[JUMLAH AWAL]],UTNA61[[#This Row],[BARU]])</f>
        <v>3</v>
      </c>
      <c r="F23" s="21">
        <v>3</v>
      </c>
      <c r="H23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3" s="65">
        <f ca="1">IF(OR(J22="",J22=MAX(UTNA61[NO])),"",LOOKUP(ROW(J22)-ROWS($J$1:$J$2),UTNA61[NO]))</f>
        <v>20</v>
      </c>
      <c r="K23" s="65" t="str">
        <f ca="1">IF(Table13[[#This Row],[NO]]="","",LOOKUP(Table13[[#This Row],[NO]],UTNA61[NO],UTNA61[NAMA BARANG]))</f>
        <v>Brush Eterna</v>
      </c>
      <c r="L23" s="67" t="str">
        <f ca="1">IF(Table13[[#This Row],[NO]]="","",LOOKUP(Table13[[#This Row],[NO]],UTNA61[NO],UTNA61[KODE]))</f>
        <v>929-6</v>
      </c>
      <c r="M23" s="65">
        <f ca="1">IF(Table13[[#This Row],[NO]]="","",LOOKUP(Table13[[#This Row],[NO]],UTNA61[NO],UTNA61[JUMLAH/ CTN]))</f>
        <v>2400</v>
      </c>
      <c r="N23" s="65">
        <f ca="1">IF(Table13[[#This Row],[NO]]="","",LOOKUP(Table13[[#This Row],[NO]],UTNA61[NO],UTNA61[JUMLAH]))</f>
        <v>3</v>
      </c>
    </row>
    <row r="24" spans="1:14" ht="20.100000000000001" customHeight="1">
      <c r="A24" s="65">
        <f ca="1">IF(UTNA61[[#This Row],[JUMLAH]]&gt;0,COUNT(A$2:A24),"")</f>
        <v>21</v>
      </c>
      <c r="B24" s="20" t="s">
        <v>3446</v>
      </c>
      <c r="C24" s="20" t="s">
        <v>3453</v>
      </c>
      <c r="D24" s="21">
        <v>1200</v>
      </c>
      <c r="E24" s="21">
        <f>IF(UTNA61[[#This Row],[BARU]]="",UTNA61[[#This Row],[JUMLAH AWAL]],UTNA61[[#This Row],[BARU]])</f>
        <v>5</v>
      </c>
      <c r="F24" s="21">
        <v>5</v>
      </c>
      <c r="H24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4" s="65">
        <f ca="1">IF(OR(J23="",J23=MAX(UTNA61[NO])),"",LOOKUP(ROW(J23)-ROWS($J$1:$J$2),UTNA61[NO]))</f>
        <v>21</v>
      </c>
      <c r="K24" s="65" t="str">
        <f ca="1">IF(Table13[[#This Row],[NO]]="","",LOOKUP(Table13[[#This Row],[NO]],UTNA61[NO],UTNA61[NAMA BARANG]))</f>
        <v>Brush Eterna</v>
      </c>
      <c r="L24" s="67" t="str">
        <f ca="1">IF(Table13[[#This Row],[NO]]="","",LOOKUP(Table13[[#This Row],[NO]],UTNA61[NO],UTNA61[KODE]))</f>
        <v>929-7</v>
      </c>
      <c r="M24" s="65">
        <f ca="1">IF(Table13[[#This Row],[NO]]="","",LOOKUP(Table13[[#This Row],[NO]],UTNA61[NO],UTNA61[JUMLAH/ CTN]))</f>
        <v>1200</v>
      </c>
      <c r="N24" s="65">
        <f ca="1">IF(Table13[[#This Row],[NO]]="","",LOOKUP(Table13[[#This Row],[NO]],UTNA61[NO],UTNA61[JUMLAH]))</f>
        <v>5</v>
      </c>
    </row>
    <row r="25" spans="1:14" ht="20.100000000000001" customHeight="1">
      <c r="A25" s="65">
        <f ca="1">IF(UTNA61[[#This Row],[JUMLAH]]&gt;0,COUNT(A$2:A25),"")</f>
        <v>22</v>
      </c>
      <c r="B25" s="20" t="s">
        <v>3446</v>
      </c>
      <c r="C25" s="20" t="s">
        <v>3454</v>
      </c>
      <c r="D25" s="21">
        <v>1200</v>
      </c>
      <c r="E25" s="21">
        <f>IF(UTNA61[[#This Row],[BARU]]="",UTNA61[[#This Row],[JUMLAH AWAL]],UTNA61[[#This Row],[BARU]])</f>
        <v>4</v>
      </c>
      <c r="F25" s="21">
        <v>4</v>
      </c>
      <c r="H25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5" s="65">
        <f ca="1">IF(OR(J24="",J24=MAX(UTNA61[NO])),"",LOOKUP(ROW(J24)-ROWS($J$1:$J$2),UTNA61[NO]))</f>
        <v>22</v>
      </c>
      <c r="K25" s="65" t="str">
        <f ca="1">IF(Table13[[#This Row],[NO]]="","",LOOKUP(Table13[[#This Row],[NO]],UTNA61[NO],UTNA61[NAMA BARANG]))</f>
        <v>Brush Eterna</v>
      </c>
      <c r="L25" s="67" t="str">
        <f ca="1">IF(Table13[[#This Row],[NO]]="","",LOOKUP(Table13[[#This Row],[NO]],UTNA61[NO],UTNA61[KODE]))</f>
        <v>929-8</v>
      </c>
      <c r="M25" s="65">
        <f ca="1">IF(Table13[[#This Row],[NO]]="","",LOOKUP(Table13[[#This Row],[NO]],UTNA61[NO],UTNA61[JUMLAH/ CTN]))</f>
        <v>1200</v>
      </c>
      <c r="N25" s="65">
        <f ca="1">IF(Table13[[#This Row],[NO]]="","",LOOKUP(Table13[[#This Row],[NO]],UTNA61[NO],UTNA61[JUMLAH]))</f>
        <v>4</v>
      </c>
    </row>
    <row r="26" spans="1:14" ht="20.100000000000001" customHeight="1">
      <c r="A26" s="65">
        <f ca="1">IF(UTNA61[[#This Row],[JUMLAH]]&gt;0,COUNT(A$2:A26),"")</f>
        <v>23</v>
      </c>
      <c r="B26" s="20" t="s">
        <v>3446</v>
      </c>
      <c r="C26" s="20" t="s">
        <v>3455</v>
      </c>
      <c r="D26" s="21">
        <v>600</v>
      </c>
      <c r="E26" s="21">
        <f>IF(UTNA61[[#This Row],[BARU]]="",UTNA61[[#This Row],[JUMLAH AWAL]],UTNA61[[#This Row],[BARU]])</f>
        <v>3</v>
      </c>
      <c r="F26" s="21">
        <v>3</v>
      </c>
      <c r="H26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6" s="65">
        <f ca="1">IF(OR(J25="",J25=MAX(UTNA61[NO])),"",LOOKUP(ROW(J25)-ROWS($J$1:$J$2),UTNA61[NO]))</f>
        <v>23</v>
      </c>
      <c r="K26" s="65" t="str">
        <f ca="1">IF(Table13[[#This Row],[NO]]="","",LOOKUP(Table13[[#This Row],[NO]],UTNA61[NO],UTNA61[NAMA BARANG]))</f>
        <v>Brush Eterna</v>
      </c>
      <c r="L26" s="67" t="str">
        <f ca="1">IF(Table13[[#This Row],[NO]]="","",LOOKUP(Table13[[#This Row],[NO]],UTNA61[NO],UTNA61[KODE]))</f>
        <v>929-9</v>
      </c>
      <c r="M26" s="65">
        <f ca="1">IF(Table13[[#This Row],[NO]]="","",LOOKUP(Table13[[#This Row],[NO]],UTNA61[NO],UTNA61[JUMLAH/ CTN]))</f>
        <v>600</v>
      </c>
      <c r="N26" s="65">
        <f ca="1">IF(Table13[[#This Row],[NO]]="","",LOOKUP(Table13[[#This Row],[NO]],UTNA61[NO],UTNA61[JUMLAH]))</f>
        <v>3</v>
      </c>
    </row>
    <row r="27" spans="1:14" ht="20.100000000000001" customHeight="1">
      <c r="A27" s="65">
        <f ca="1">IF(UTNA61[[#This Row],[JUMLAH]]&gt;0,COUNT(A$2:A27),"")</f>
        <v>24</v>
      </c>
      <c r="B27" s="20" t="s">
        <v>3446</v>
      </c>
      <c r="C27" s="20" t="s">
        <v>3456</v>
      </c>
      <c r="D27" s="21">
        <v>600</v>
      </c>
      <c r="E27" s="21">
        <f>IF(UTNA61[[#This Row],[BARU]]="",UTNA61[[#This Row],[JUMLAH AWAL]],UTNA61[[#This Row],[BARU]])</f>
        <v>3</v>
      </c>
      <c r="F27" s="21">
        <v>3</v>
      </c>
      <c r="H27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7" s="65">
        <f ca="1">IF(OR(J26="",J26=MAX(UTNA61[NO])),"",LOOKUP(ROW(J26)-ROWS($J$1:$J$2),UTNA61[NO]))</f>
        <v>24</v>
      </c>
      <c r="K27" s="65" t="str">
        <f ca="1">IF(Table13[[#This Row],[NO]]="","",LOOKUP(Table13[[#This Row],[NO]],UTNA61[NO],UTNA61[NAMA BARANG]))</f>
        <v>Brush Eterna</v>
      </c>
      <c r="L27" s="67" t="str">
        <f ca="1">IF(Table13[[#This Row],[NO]]="","",LOOKUP(Table13[[#This Row],[NO]],UTNA61[NO],UTNA61[KODE]))</f>
        <v>929-10</v>
      </c>
      <c r="M27" s="65">
        <f ca="1">IF(Table13[[#This Row],[NO]]="","",LOOKUP(Table13[[#This Row],[NO]],UTNA61[NO],UTNA61[JUMLAH/ CTN]))</f>
        <v>600</v>
      </c>
      <c r="N27" s="65">
        <f ca="1">IF(Table13[[#This Row],[NO]]="","",LOOKUP(Table13[[#This Row],[NO]],UTNA61[NO],UTNA61[JUMLAH]))</f>
        <v>3</v>
      </c>
    </row>
    <row r="28" spans="1:14" ht="20.100000000000001" customHeight="1">
      <c r="A28" s="65">
        <f ca="1">IF(UTNA61[[#This Row],[JUMLAH]]&gt;0,COUNT(A$2:A28),"")</f>
        <v>25</v>
      </c>
      <c r="B28" s="20" t="s">
        <v>3446</v>
      </c>
      <c r="C28" s="20" t="s">
        <v>3457</v>
      </c>
      <c r="D28" s="21">
        <v>600</v>
      </c>
      <c r="E28" s="21">
        <f>IF(UTNA61[[#This Row],[BARU]]="",UTNA61[[#This Row],[JUMLAH AWAL]],UTNA61[[#This Row],[BARU]])</f>
        <v>4</v>
      </c>
      <c r="F28" s="21">
        <v>4</v>
      </c>
      <c r="H28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8" s="65">
        <f ca="1">IF(OR(J27="",J27=MAX(UTNA61[NO])),"",LOOKUP(ROW(J27)-ROWS($J$1:$J$2),UTNA61[NO]))</f>
        <v>25</v>
      </c>
      <c r="K28" s="65" t="str">
        <f ca="1">IF(Table13[[#This Row],[NO]]="","",LOOKUP(Table13[[#This Row],[NO]],UTNA61[NO],UTNA61[NAMA BARANG]))</f>
        <v>Brush Eterna</v>
      </c>
      <c r="L28" s="67" t="str">
        <f ca="1">IF(Table13[[#This Row],[NO]]="","",LOOKUP(Table13[[#This Row],[NO]],UTNA61[NO],UTNA61[KODE]))</f>
        <v>929-11</v>
      </c>
      <c r="M28" s="65">
        <f ca="1">IF(Table13[[#This Row],[NO]]="","",LOOKUP(Table13[[#This Row],[NO]],UTNA61[NO],UTNA61[JUMLAH/ CTN]))</f>
        <v>600</v>
      </c>
      <c r="N28" s="65">
        <f ca="1">IF(Table13[[#This Row],[NO]]="","",LOOKUP(Table13[[#This Row],[NO]],UTNA61[NO],UTNA61[JUMLAH]))</f>
        <v>4</v>
      </c>
    </row>
    <row r="29" spans="1:14" ht="20.100000000000001" customHeight="1">
      <c r="A29" s="65">
        <f ca="1">IF(UTNA61[[#This Row],[JUMLAH]]&gt;0,COUNT(A$2:A29),"")</f>
        <v>26</v>
      </c>
      <c r="B29" s="20" t="s">
        <v>3446</v>
      </c>
      <c r="C29" s="20" t="s">
        <v>3458</v>
      </c>
      <c r="D29" s="21">
        <v>600</v>
      </c>
      <c r="E29" s="21">
        <f>IF(UTNA61[[#This Row],[BARU]]="",UTNA61[[#This Row],[JUMLAH AWAL]],UTNA61[[#This Row],[BARU]])</f>
        <v>5</v>
      </c>
      <c r="F29" s="21">
        <v>5</v>
      </c>
      <c r="H29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9" s="65">
        <f ca="1">IF(OR(J28="",J28=MAX(UTNA61[NO])),"",LOOKUP(ROW(J28)-ROWS($J$1:$J$2),UTNA61[NO]))</f>
        <v>26</v>
      </c>
      <c r="K29" s="65" t="str">
        <f ca="1">IF(Table13[[#This Row],[NO]]="","",LOOKUP(Table13[[#This Row],[NO]],UTNA61[NO],UTNA61[NAMA BARANG]))</f>
        <v>Brush Eterna</v>
      </c>
      <c r="L29" s="67" t="str">
        <f ca="1">IF(Table13[[#This Row],[NO]]="","",LOOKUP(Table13[[#This Row],[NO]],UTNA61[NO],UTNA61[KODE]))</f>
        <v>929-12</v>
      </c>
      <c r="M29" s="65">
        <f ca="1">IF(Table13[[#This Row],[NO]]="","",LOOKUP(Table13[[#This Row],[NO]],UTNA61[NO],UTNA61[JUMLAH/ CTN]))</f>
        <v>600</v>
      </c>
      <c r="N29" s="65">
        <f ca="1">IF(Table13[[#This Row],[NO]]="","",LOOKUP(Table13[[#This Row],[NO]],UTNA61[NO],UTNA61[JUMLAH]))</f>
        <v>5</v>
      </c>
    </row>
    <row r="30" spans="1:14" ht="20.100000000000001" customHeight="1">
      <c r="A30" s="65">
        <f ca="1">IF(UTNA61[[#This Row],[JUMLAH]]&gt;0,COUNT(A$2:A30),"")</f>
        <v>27</v>
      </c>
      <c r="B30" s="20" t="s">
        <v>3038</v>
      </c>
      <c r="C30" s="22" t="s">
        <v>3459</v>
      </c>
      <c r="D30" s="23">
        <v>1000</v>
      </c>
      <c r="E30" s="24">
        <f>IF(UTNA61[[#This Row],[BARU]]="",UTNA61[[#This Row],[JUMLAH AWAL]],UTNA61[[#This Row],[BARU]])</f>
        <v>4</v>
      </c>
      <c r="F30" s="24">
        <v>4</v>
      </c>
      <c r="H30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0" s="65">
        <f ca="1">IF(OR(J29="",J29=MAX(UTNA61[NO])),"",LOOKUP(ROW(J29)-ROWS($J$1:$J$2),UTNA61[NO]))</f>
        <v>27</v>
      </c>
      <c r="K30" s="65" t="str">
        <f ca="1">IF(Table13[[#This Row],[NO]]="","",LOOKUP(Table13[[#This Row],[NO]],UTNA61[NO],UTNA61[NAMA BARANG]))</f>
        <v>Brush</v>
      </c>
      <c r="L30" s="67" t="str">
        <f ca="1">IF(Table13[[#This Row],[NO]]="","",LOOKUP(Table13[[#This Row],[NO]],UTNA61[NO],UTNA61[KODE]))</f>
        <v>K3NIL</v>
      </c>
      <c r="M30" s="65">
        <f ca="1">IF(Table13[[#This Row],[NO]]="","",LOOKUP(Table13[[#This Row],[NO]],UTNA61[NO],UTNA61[JUMLAH/ CTN]))</f>
        <v>1000</v>
      </c>
      <c r="N30" s="65">
        <f ca="1">IF(Table13[[#This Row],[NO]]="","",LOOKUP(Table13[[#This Row],[NO]],UTNA61[NO],UTNA61[JUMLAH]))</f>
        <v>4</v>
      </c>
    </row>
    <row r="31" spans="1:14" ht="20.100000000000001" customHeight="1">
      <c r="A31" s="65">
        <f ca="1">IF(UTNA61[[#This Row],[JUMLAH]]&gt;0,COUNT(A$2:A31),"")</f>
        <v>28</v>
      </c>
      <c r="B31" s="20" t="s">
        <v>3038</v>
      </c>
      <c r="C31" s="22" t="s">
        <v>3460</v>
      </c>
      <c r="D31" s="23">
        <v>144</v>
      </c>
      <c r="E31" s="24">
        <f>IF(UTNA61[[#This Row],[BARU]]="",UTNA61[[#This Row],[JUMLAH AWAL]],UTNA61[[#This Row],[BARU]])</f>
        <v>3</v>
      </c>
      <c r="F31" s="24">
        <v>3</v>
      </c>
      <c r="H31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1" s="65">
        <f ca="1">IF(OR(J30="",J30=MAX(UTNA61[NO])),"",LOOKUP(ROW(J30)-ROWS($J$1:$J$2),UTNA61[NO]))</f>
        <v>28</v>
      </c>
      <c r="K31" s="65" t="str">
        <f ca="1">IF(Table13[[#This Row],[NO]]="","",LOOKUP(Table13[[#This Row],[NO]],UTNA61[NO],UTNA61[NAMA BARANG]))</f>
        <v>Brush</v>
      </c>
      <c r="L31" s="67" t="str">
        <f ca="1">IF(Table13[[#This Row],[NO]]="","",LOOKUP(Table13[[#This Row],[NO]],UTNA61[NO],UTNA61[KODE]))</f>
        <v>YH-53-1</v>
      </c>
      <c r="M31" s="65">
        <f ca="1">IF(Table13[[#This Row],[NO]]="","",LOOKUP(Table13[[#This Row],[NO]],UTNA61[NO],UTNA61[JUMLAH/ CTN]))</f>
        <v>144</v>
      </c>
      <c r="N31" s="65">
        <f ca="1">IF(Table13[[#This Row],[NO]]="","",LOOKUP(Table13[[#This Row],[NO]],UTNA61[NO],UTNA61[JUMLAH]))</f>
        <v>3</v>
      </c>
    </row>
    <row r="32" spans="1:14" ht="20.100000000000001" customHeight="1">
      <c r="A32" s="65">
        <f ca="1">IF(UTNA61[[#This Row],[JUMLAH]]&gt;0,COUNT(A$2:A32),"")</f>
        <v>29</v>
      </c>
      <c r="B32" s="20" t="s">
        <v>3038</v>
      </c>
      <c r="C32" s="22" t="s">
        <v>3461</v>
      </c>
      <c r="D32" s="23">
        <v>480</v>
      </c>
      <c r="E32" s="24">
        <f>IF(UTNA61[[#This Row],[BARU]]="",UTNA61[[#This Row],[JUMLAH AWAL]],UTNA61[[#This Row],[BARU]])</f>
        <v>4</v>
      </c>
      <c r="F32" s="24">
        <v>4</v>
      </c>
      <c r="H32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2" s="65">
        <f ca="1">IF(OR(J31="",J31=MAX(UTNA61[NO])),"",LOOKUP(ROW(J31)-ROWS($J$1:$J$2),UTNA61[NO]))</f>
        <v>29</v>
      </c>
      <c r="K32" s="65" t="str">
        <f ca="1">IF(Table13[[#This Row],[NO]]="","",LOOKUP(Table13[[#This Row],[NO]],UTNA61[NO],UTNA61[NAMA BARANG]))</f>
        <v>Brush</v>
      </c>
      <c r="L32" s="67" t="str">
        <f ca="1">IF(Table13[[#This Row],[NO]]="","",LOOKUP(Table13[[#This Row],[NO]],UTNA61[NO],UTNA61[KODE]))</f>
        <v>B-05</v>
      </c>
      <c r="M32" s="65">
        <f ca="1">IF(Table13[[#This Row],[NO]]="","",LOOKUP(Table13[[#This Row],[NO]],UTNA61[NO],UTNA61[JUMLAH/ CTN]))</f>
        <v>480</v>
      </c>
      <c r="N32" s="65">
        <f ca="1">IF(Table13[[#This Row],[NO]]="","",LOOKUP(Table13[[#This Row],[NO]],UTNA61[NO],UTNA61[JUMLAH]))</f>
        <v>4</v>
      </c>
    </row>
    <row r="33" spans="1:14" ht="20.100000000000001" customHeight="1">
      <c r="A33" s="65">
        <f ca="1">IF(UTNA61[[#This Row],[JUMLAH]]&gt;0,COUNT(A$2:A33),"")</f>
        <v>30</v>
      </c>
      <c r="B33" s="20" t="s">
        <v>3038</v>
      </c>
      <c r="C33" s="22" t="s">
        <v>3462</v>
      </c>
      <c r="D33" s="23">
        <v>600</v>
      </c>
      <c r="E33" s="24">
        <f>IF(UTNA61[[#This Row],[BARU]]="",UTNA61[[#This Row],[JUMLAH AWAL]],UTNA61[[#This Row],[BARU]])</f>
        <v>2</v>
      </c>
      <c r="F33" s="24">
        <v>2</v>
      </c>
      <c r="H33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3" s="65">
        <f ca="1">IF(OR(J32="",J32=MAX(UTNA61[NO])),"",LOOKUP(ROW(J32)-ROWS($J$1:$J$2),UTNA61[NO]))</f>
        <v>30</v>
      </c>
      <c r="K33" s="65" t="str">
        <f ca="1">IF(Table13[[#This Row],[NO]]="","",LOOKUP(Table13[[#This Row],[NO]],UTNA61[NO],UTNA61[NAMA BARANG]))</f>
        <v>Brush</v>
      </c>
      <c r="L33" s="67" t="str">
        <f ca="1">IF(Table13[[#This Row],[NO]]="","",LOOKUP(Table13[[#This Row],[NO]],UTNA61[NO],UTNA61[KODE]))</f>
        <v>21839-6</v>
      </c>
      <c r="M33" s="65">
        <f ca="1">IF(Table13[[#This Row],[NO]]="","",LOOKUP(Table13[[#This Row],[NO]],UTNA61[NO],UTNA61[JUMLAH/ CTN]))</f>
        <v>600</v>
      </c>
      <c r="N33" s="65">
        <f ca="1">IF(Table13[[#This Row],[NO]]="","",LOOKUP(Table13[[#This Row],[NO]],UTNA61[NO],UTNA61[JUMLAH]))</f>
        <v>2</v>
      </c>
    </row>
    <row r="34" spans="1:14" ht="20.100000000000001" customHeight="1">
      <c r="A34" s="65">
        <f ca="1">IF(UTNA61[[#This Row],[JUMLAH]]&gt;0,COUNT(A$2:A34),"")</f>
        <v>31</v>
      </c>
      <c r="B34" s="20" t="s">
        <v>3038</v>
      </c>
      <c r="C34" s="22" t="s">
        <v>3463</v>
      </c>
      <c r="D34" s="23">
        <v>800</v>
      </c>
      <c r="E34" s="24">
        <f>IF(UTNA61[[#This Row],[BARU]]="",UTNA61[[#This Row],[JUMLAH AWAL]],UTNA61[[#This Row],[BARU]])</f>
        <v>4</v>
      </c>
      <c r="F34" s="24">
        <v>4</v>
      </c>
      <c r="H34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4" s="65">
        <f ca="1">IF(OR(J33="",J33=MAX(UTNA61[NO])),"",LOOKUP(ROW(J33)-ROWS($J$1:$J$2),UTNA61[NO]))</f>
        <v>31</v>
      </c>
      <c r="K34" s="65" t="str">
        <f ca="1">IF(Table13[[#This Row],[NO]]="","",LOOKUP(Table13[[#This Row],[NO]],UTNA61[NO],UTNA61[NAMA BARANG]))</f>
        <v>Brush</v>
      </c>
      <c r="L34" s="67" t="str">
        <f ca="1">IF(Table13[[#This Row],[NO]]="","",LOOKUP(Table13[[#This Row],[NO]],UTNA61[NO],UTNA61[KODE]))</f>
        <v>21839-4</v>
      </c>
      <c r="M34" s="65">
        <f ca="1">IF(Table13[[#This Row],[NO]]="","",LOOKUP(Table13[[#This Row],[NO]],UTNA61[NO],UTNA61[JUMLAH/ CTN]))</f>
        <v>800</v>
      </c>
      <c r="N34" s="65">
        <f ca="1">IF(Table13[[#This Row],[NO]]="","",LOOKUP(Table13[[#This Row],[NO]],UTNA61[NO],UTNA61[JUMLAH]))</f>
        <v>4</v>
      </c>
    </row>
    <row r="35" spans="1:14" ht="20.100000000000001" customHeight="1">
      <c r="A35" s="65">
        <f ca="1">IF(UTNA61[[#This Row],[JUMLAH]]&gt;0,COUNT(A$2:A35),"")</f>
        <v>32</v>
      </c>
      <c r="B35" s="20" t="s">
        <v>3038</v>
      </c>
      <c r="C35" s="22" t="s">
        <v>3464</v>
      </c>
      <c r="D35" s="25">
        <v>600</v>
      </c>
      <c r="E35" s="24">
        <f>IF(UTNA61[[#This Row],[BARU]]="",UTNA61[[#This Row],[JUMLAH AWAL]],UTNA61[[#This Row],[BARU]])</f>
        <v>4</v>
      </c>
      <c r="F35" s="24">
        <v>4</v>
      </c>
      <c r="H35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5" s="65">
        <f ca="1">IF(OR(J34="",J34=MAX(UTNA61[NO])),"",LOOKUP(ROW(J34)-ROWS($J$1:$J$2),UTNA61[NO]))</f>
        <v>32</v>
      </c>
      <c r="K35" s="65" t="str">
        <f ca="1">IF(Table13[[#This Row],[NO]]="","",LOOKUP(Table13[[#This Row],[NO]],UTNA61[NO],UTNA61[NAMA BARANG]))</f>
        <v>Brush</v>
      </c>
      <c r="L35" s="67" t="str">
        <f ca="1">IF(Table13[[#This Row],[NO]]="","",LOOKUP(Table13[[#This Row],[NO]],UTNA61[NO],UTNA61[KODE]))</f>
        <v>21839-16</v>
      </c>
      <c r="M35" s="65">
        <f ca="1">IF(Table13[[#This Row],[NO]]="","",LOOKUP(Table13[[#This Row],[NO]],UTNA61[NO],UTNA61[JUMLAH/ CTN]))</f>
        <v>600</v>
      </c>
      <c r="N35" s="65">
        <f ca="1">IF(Table13[[#This Row],[NO]]="","",LOOKUP(Table13[[#This Row],[NO]],UTNA61[NO],UTNA61[JUMLAH]))</f>
        <v>4</v>
      </c>
    </row>
    <row r="36" spans="1:14" ht="20.100000000000001" customHeight="1">
      <c r="A36" s="65">
        <f ca="1">IF(UTNA61[[#This Row],[JUMLAH]]&gt;0,COUNT(A$2:A36),"")</f>
        <v>33</v>
      </c>
      <c r="B36" s="20" t="s">
        <v>3038</v>
      </c>
      <c r="C36" s="17" t="s">
        <v>3037</v>
      </c>
      <c r="D36" s="21">
        <v>500</v>
      </c>
      <c r="E36" s="19">
        <f>IF(UTNA61[[#This Row],[BARU]]="",UTNA61[[#This Row],[JUMLAH AWAL]],UTNA61[[#This Row],[BARU]])</f>
        <v>9</v>
      </c>
      <c r="F36" s="19">
        <v>9</v>
      </c>
      <c r="H36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6" s="65">
        <f ca="1">IF(OR(J35="",J35=MAX(UTNA61[NO])),"",LOOKUP(ROW(J35)-ROWS($J$1:$J$2),UTNA61[NO]))</f>
        <v>33</v>
      </c>
      <c r="K36" s="65" t="str">
        <f ca="1">IF(Table13[[#This Row],[NO]]="","",LOOKUP(Table13[[#This Row],[NO]],UTNA61[NO],UTNA61[NAMA BARANG]))</f>
        <v>Brush</v>
      </c>
      <c r="L36" s="67" t="str">
        <f ca="1">IF(Table13[[#This Row],[NO]]="","",LOOKUP(Table13[[#This Row],[NO]],UTNA61[NO],UTNA61[KODE]))</f>
        <v>BL-8</v>
      </c>
      <c r="M36" s="65">
        <f ca="1">IF(Table13[[#This Row],[NO]]="","",LOOKUP(Table13[[#This Row],[NO]],UTNA61[NO],UTNA61[JUMLAH/ CTN]))</f>
        <v>500</v>
      </c>
      <c r="N36" s="65">
        <f ca="1">IF(Table13[[#This Row],[NO]]="","",LOOKUP(Table13[[#This Row],[NO]],UTNA61[NO],UTNA61[JUMLAH]))</f>
        <v>9</v>
      </c>
    </row>
    <row r="37" spans="1:14" ht="20.100000000000001" customHeight="1">
      <c r="A37" s="65">
        <f ca="1">IF(UTNA61[[#This Row],[JUMLAH]]&gt;0,COUNT(A$2:A37),"")</f>
        <v>34</v>
      </c>
      <c r="B37" s="16" t="s">
        <v>3040</v>
      </c>
      <c r="C37" s="17" t="s">
        <v>3465</v>
      </c>
      <c r="D37" s="18">
        <v>720</v>
      </c>
      <c r="E37" s="19">
        <f>IF(UTNA61[[#This Row],[BARU]]="",UTNA61[[#This Row],[JUMLAH AWAL]],UTNA61[[#This Row],[BARU]])</f>
        <v>9</v>
      </c>
      <c r="F37" s="19">
        <v>9</v>
      </c>
      <c r="H37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7" s="65">
        <f ca="1">IF(OR(J36="",J36=MAX(UTNA61[NO])),"",LOOKUP(ROW(J36)-ROWS($J$1:$J$2),UTNA61[NO]))</f>
        <v>34</v>
      </c>
      <c r="K37" s="65" t="str">
        <f ca="1">IF(Table13[[#This Row],[NO]]="","",LOOKUP(Table13[[#This Row],[NO]],UTNA61[NO],UTNA61[NAMA BARANG]))</f>
        <v>Clips</v>
      </c>
      <c r="L37" s="67" t="str">
        <f ca="1">IF(Table13[[#This Row],[NO]]="","",LOOKUP(Table13[[#This Row],[NO]],UTNA61[NO],UTNA61[KODE]))</f>
        <v>WC-88</v>
      </c>
      <c r="M37" s="65">
        <f ca="1">IF(Table13[[#This Row],[NO]]="","",LOOKUP(Table13[[#This Row],[NO]],UTNA61[NO],UTNA61[JUMLAH/ CTN]))</f>
        <v>720</v>
      </c>
      <c r="N37" s="65">
        <f ca="1">IF(Table13[[#This Row],[NO]]="","",LOOKUP(Table13[[#This Row],[NO]],UTNA61[NO],UTNA61[JUMLAH]))</f>
        <v>9</v>
      </c>
    </row>
    <row r="38" spans="1:14" ht="20.100000000000001" customHeight="1">
      <c r="A38" s="65">
        <f ca="1">IF(UTNA61[[#This Row],[JUMLAH]]&gt;0,COUNT(A$2:A38),"")</f>
        <v>35</v>
      </c>
      <c r="B38" s="26" t="s">
        <v>3466</v>
      </c>
      <c r="C38" s="27" t="s">
        <v>3467</v>
      </c>
      <c r="D38" s="23">
        <v>576</v>
      </c>
      <c r="E38" s="24">
        <f>IF(UTNA61[[#This Row],[BARU]]="",UTNA61[[#This Row],[JUMLAH AWAL]],UTNA61[[#This Row],[BARU]])</f>
        <v>3</v>
      </c>
      <c r="F38" s="24">
        <v>3</v>
      </c>
      <c r="H38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8" s="65">
        <f ca="1">IF(OR(J37="",J37=MAX(UTNA61[NO])),"",LOOKUP(ROW(J37)-ROWS($J$1:$J$2),UTNA61[NO]))</f>
        <v>35</v>
      </c>
      <c r="K38" s="65" t="str">
        <f ca="1">IF(Table13[[#This Row],[NO]]="","",LOOKUP(Table13[[#This Row],[NO]],UTNA61[NO],UTNA61[NAMA BARANG]))</f>
        <v>Correction Tape</v>
      </c>
      <c r="L38" s="67" t="str">
        <f ca="1">IF(Table13[[#This Row],[NO]]="","",LOOKUP(Table13[[#This Row],[NO]],UTNA61[NO],UTNA61[KODE]))</f>
        <v>ZC-9914</v>
      </c>
      <c r="M38" s="65">
        <f ca="1">IF(Table13[[#This Row],[NO]]="","",LOOKUP(Table13[[#This Row],[NO]],UTNA61[NO],UTNA61[JUMLAH/ CTN]))</f>
        <v>576</v>
      </c>
      <c r="N38" s="65">
        <f ca="1">IF(Table13[[#This Row],[NO]]="","",LOOKUP(Table13[[#This Row],[NO]],UTNA61[NO],UTNA61[JUMLAH]))</f>
        <v>3</v>
      </c>
    </row>
    <row r="39" spans="1:14" ht="20.100000000000001" customHeight="1">
      <c r="A39" s="65">
        <f ca="1">IF(UTNA61[[#This Row],[JUMLAH]]&gt;0,COUNT(A$2:A39),"")</f>
        <v>36</v>
      </c>
      <c r="B39" s="26" t="s">
        <v>3466</v>
      </c>
      <c r="C39" s="27" t="s">
        <v>3468</v>
      </c>
      <c r="D39" s="23">
        <v>576</v>
      </c>
      <c r="E39" s="24">
        <f>IF(UTNA61[[#This Row],[BARU]]="",UTNA61[[#This Row],[JUMLAH AWAL]],UTNA61[[#This Row],[BARU]])</f>
        <v>1</v>
      </c>
      <c r="F39" s="24">
        <v>1</v>
      </c>
      <c r="H39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9" s="65">
        <f ca="1">IF(OR(J38="",J38=MAX(UTNA61[NO])),"",LOOKUP(ROW(J38)-ROWS($J$1:$J$2),UTNA61[NO]))</f>
        <v>36</v>
      </c>
      <c r="K39" s="65" t="str">
        <f ca="1">IF(Table13[[#This Row],[NO]]="","",LOOKUP(Table13[[#This Row],[NO]],UTNA61[NO],UTNA61[NAMA BARANG]))</f>
        <v>Correction Tape</v>
      </c>
      <c r="L39" s="67" t="str">
        <f ca="1">IF(Table13[[#This Row],[NO]]="","",LOOKUP(Table13[[#This Row],[NO]],UTNA61[NO],UTNA61[KODE]))</f>
        <v>ZC-9916</v>
      </c>
      <c r="M39" s="65">
        <f ca="1">IF(Table13[[#This Row],[NO]]="","",LOOKUP(Table13[[#This Row],[NO]],UTNA61[NO],UTNA61[JUMLAH/ CTN]))</f>
        <v>576</v>
      </c>
      <c r="N39" s="65">
        <f ca="1">IF(Table13[[#This Row],[NO]]="","",LOOKUP(Table13[[#This Row],[NO]],UTNA61[NO],UTNA61[JUMLAH]))</f>
        <v>1</v>
      </c>
    </row>
    <row r="40" spans="1:14" ht="20.100000000000001" customHeight="1">
      <c r="A40" s="65">
        <f ca="1">IF(UTNA61[[#This Row],[JUMLAH]]&gt;0,COUNT(A$2:A40),"")</f>
        <v>37</v>
      </c>
      <c r="B40" s="26" t="s">
        <v>3466</v>
      </c>
      <c r="C40" s="28" t="s">
        <v>3469</v>
      </c>
      <c r="D40" s="23">
        <v>576</v>
      </c>
      <c r="E40" s="24">
        <f>IF(UTNA61[[#This Row],[BARU]]="",UTNA61[[#This Row],[JUMLAH AWAL]],UTNA61[[#This Row],[BARU]])</f>
        <v>8</v>
      </c>
      <c r="F40" s="24">
        <v>8</v>
      </c>
      <c r="H40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0" s="65">
        <f ca="1">IF(OR(J39="",J39=MAX(UTNA61[NO])),"",LOOKUP(ROW(J39)-ROWS($J$1:$J$2),UTNA61[NO]))</f>
        <v>37</v>
      </c>
      <c r="K40" s="65" t="str">
        <f ca="1">IF(Table13[[#This Row],[NO]]="","",LOOKUP(Table13[[#This Row],[NO]],UTNA61[NO],UTNA61[NAMA BARANG]))</f>
        <v>Correction Tape</v>
      </c>
      <c r="L40" s="67" t="str">
        <f ca="1">IF(Table13[[#This Row],[NO]]="","",LOOKUP(Table13[[#This Row],[NO]],UTNA61[NO],UTNA61[KODE]))</f>
        <v>9316</v>
      </c>
      <c r="M40" s="65">
        <f ca="1">IF(Table13[[#This Row],[NO]]="","",LOOKUP(Table13[[#This Row],[NO]],UTNA61[NO],UTNA61[JUMLAH/ CTN]))</f>
        <v>576</v>
      </c>
      <c r="N40" s="65">
        <f ca="1">IF(Table13[[#This Row],[NO]]="","",LOOKUP(Table13[[#This Row],[NO]],UTNA61[NO],UTNA61[JUMLAH]))</f>
        <v>8</v>
      </c>
    </row>
    <row r="41" spans="1:14" ht="20.100000000000001" customHeight="1">
      <c r="A41" s="65">
        <f ca="1">IF(UTNA61[[#This Row],[JUMLAH]]&gt;0,COUNT(A$2:A41),"")</f>
        <v>38</v>
      </c>
      <c r="B41" s="26" t="s">
        <v>3466</v>
      </c>
      <c r="C41" s="17">
        <v>9305</v>
      </c>
      <c r="D41" s="18">
        <v>576</v>
      </c>
      <c r="E41" s="19">
        <f>IF(UTNA61[[#This Row],[BARU]]="",UTNA61[[#This Row],[JUMLAH AWAL]],UTNA61[[#This Row],[BARU]])</f>
        <v>1</v>
      </c>
      <c r="F41" s="19">
        <v>1</v>
      </c>
      <c r="H41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1" s="65">
        <f ca="1">IF(OR(J40="",J40=MAX(UTNA61[NO])),"",LOOKUP(ROW(J40)-ROWS($J$1:$J$2),UTNA61[NO]))</f>
        <v>38</v>
      </c>
      <c r="K41" s="65" t="str">
        <f ca="1">IF(Table13[[#This Row],[NO]]="","",LOOKUP(Table13[[#This Row],[NO]],UTNA61[NO],UTNA61[NAMA BARANG]))</f>
        <v>Correction Tape</v>
      </c>
      <c r="L41" s="67">
        <f ca="1">IF(Table13[[#This Row],[NO]]="","",LOOKUP(Table13[[#This Row],[NO]],UTNA61[NO],UTNA61[KODE]))</f>
        <v>9305</v>
      </c>
      <c r="M41" s="65">
        <f ca="1">IF(Table13[[#This Row],[NO]]="","",LOOKUP(Table13[[#This Row],[NO]],UTNA61[NO],UTNA61[JUMLAH/ CTN]))</f>
        <v>576</v>
      </c>
      <c r="N41" s="65">
        <f ca="1">IF(Table13[[#This Row],[NO]]="","",LOOKUP(Table13[[#This Row],[NO]],UTNA61[NO],UTNA61[JUMLAH]))</f>
        <v>1</v>
      </c>
    </row>
    <row r="42" spans="1:14" ht="20.100000000000001" customHeight="1">
      <c r="A42" s="65">
        <f ca="1">IF(UTNA61[[#This Row],[JUMLAH]]&gt;0,COUNT(A$2:A42),"")</f>
        <v>39</v>
      </c>
      <c r="B42" s="16" t="s">
        <v>3470</v>
      </c>
      <c r="C42" s="17" t="s">
        <v>3471</v>
      </c>
      <c r="D42" s="18">
        <v>1728</v>
      </c>
      <c r="E42" s="19">
        <f>IF(UTNA61[[#This Row],[BARU]]="",UTNA61[[#This Row],[JUMLAH AWAL]],UTNA61[[#This Row],[BARU]])</f>
        <v>20</v>
      </c>
      <c r="F42" s="19">
        <v>20</v>
      </c>
      <c r="H42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2" s="65">
        <f ca="1">IF(OR(J41="",J41=MAX(UTNA61[NO])),"",LOOKUP(ROW(J41)-ROWS($J$1:$J$2),UTNA61[NO]))</f>
        <v>39</v>
      </c>
      <c r="K42" s="65" t="str">
        <f ca="1">IF(Table13[[#This Row],[NO]]="","",LOOKUP(Table13[[#This Row],[NO]],UTNA61[NO],UTNA61[NAMA BARANG]))</f>
        <v>Gel Pen</v>
      </c>
      <c r="L42" s="67" t="str">
        <f ca="1">IF(Table13[[#This Row],[NO]]="","",LOOKUP(Table13[[#This Row],[NO]],UTNA61[NO],UTNA61[KODE]))</f>
        <v>GP-168</v>
      </c>
      <c r="M42" s="65">
        <f ca="1">IF(Table13[[#This Row],[NO]]="","",LOOKUP(Table13[[#This Row],[NO]],UTNA61[NO],UTNA61[JUMLAH/ CTN]))</f>
        <v>1728</v>
      </c>
      <c r="N42" s="65">
        <f ca="1">IF(Table13[[#This Row],[NO]]="","",LOOKUP(Table13[[#This Row],[NO]],UTNA61[NO],UTNA61[JUMLAH]))</f>
        <v>20</v>
      </c>
    </row>
    <row r="43" spans="1:14" ht="20.100000000000001" customHeight="1">
      <c r="A43" s="65">
        <f ca="1">IF(UTNA61[[#This Row],[JUMLAH]]&gt;0,COUNT(A$2:A43),"")</f>
        <v>40</v>
      </c>
      <c r="B43" s="26" t="s">
        <v>3287</v>
      </c>
      <c r="C43" s="17" t="s">
        <v>3472</v>
      </c>
      <c r="D43" s="18">
        <v>96</v>
      </c>
      <c r="E43" s="19">
        <f>IF(UTNA61[[#This Row],[BARU]]="",UTNA61[[#This Row],[JUMLAH AWAL]],UTNA61[[#This Row],[BARU]])</f>
        <v>8</v>
      </c>
      <c r="F43" s="19">
        <v>8</v>
      </c>
      <c r="H43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3" s="65">
        <f ca="1">IF(OR(J42="",J42=MAX(UTNA61[NO])),"",LOOKUP(ROW(J42)-ROWS($J$1:$J$2),UTNA61[NO]))</f>
        <v>40</v>
      </c>
      <c r="K43" s="65" t="str">
        <f ca="1">IF(Table13[[#This Row],[NO]]="","",LOOKUP(Table13[[#This Row],[NO]],UTNA61[NO],UTNA61[NAMA BARANG]))</f>
        <v>Glitter</v>
      </c>
      <c r="L43" s="67" t="str">
        <f ca="1">IF(Table13[[#This Row],[NO]]="","",LOOKUP(Table13[[#This Row],[NO]],UTNA61[NO],UTNA61[KODE]))</f>
        <v>G-01</v>
      </c>
      <c r="M43" s="65">
        <f ca="1">IF(Table13[[#This Row],[NO]]="","",LOOKUP(Table13[[#This Row],[NO]],UTNA61[NO],UTNA61[JUMLAH/ CTN]))</f>
        <v>96</v>
      </c>
      <c r="N43" s="65">
        <f ca="1">IF(Table13[[#This Row],[NO]]="","",LOOKUP(Table13[[#This Row],[NO]],UTNA61[NO],UTNA61[JUMLAH]))</f>
        <v>8</v>
      </c>
    </row>
    <row r="44" spans="1:14" ht="20.100000000000001" customHeight="1">
      <c r="A44" s="65">
        <f ca="1">IF(UTNA61[[#This Row],[JUMLAH]]&gt;0,COUNT(A$2:A44),"")</f>
        <v>41</v>
      </c>
      <c r="B44" s="26" t="s">
        <v>3287</v>
      </c>
      <c r="C44" s="17" t="s">
        <v>3473</v>
      </c>
      <c r="D44" s="18">
        <v>96</v>
      </c>
      <c r="E44" s="19">
        <f>IF(UTNA61[[#This Row],[BARU]]="",UTNA61[[#This Row],[JUMLAH AWAL]],UTNA61[[#This Row],[BARU]])</f>
        <v>8</v>
      </c>
      <c r="F44" s="19">
        <v>8</v>
      </c>
      <c r="H44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4" s="65">
        <f ca="1">IF(OR(J43="",J43=MAX(UTNA61[NO])),"",LOOKUP(ROW(J43)-ROWS($J$1:$J$2),UTNA61[NO]))</f>
        <v>41</v>
      </c>
      <c r="K44" s="65" t="str">
        <f ca="1">IF(Table13[[#This Row],[NO]]="","",LOOKUP(Table13[[#This Row],[NO]],UTNA61[NO],UTNA61[NAMA BARANG]))</f>
        <v>Glitter</v>
      </c>
      <c r="L44" s="67" t="str">
        <f ca="1">IF(Table13[[#This Row],[NO]]="","",LOOKUP(Table13[[#This Row],[NO]],UTNA61[NO],UTNA61[KODE]))</f>
        <v>G-02</v>
      </c>
      <c r="M44" s="65">
        <f ca="1">IF(Table13[[#This Row],[NO]]="","",LOOKUP(Table13[[#This Row],[NO]],UTNA61[NO],UTNA61[JUMLAH/ CTN]))</f>
        <v>96</v>
      </c>
      <c r="N44" s="65">
        <f ca="1">IF(Table13[[#This Row],[NO]]="","",LOOKUP(Table13[[#This Row],[NO]],UTNA61[NO],UTNA61[JUMLAH]))</f>
        <v>8</v>
      </c>
    </row>
    <row r="45" spans="1:14" ht="20.100000000000001" customHeight="1">
      <c r="A45" s="65">
        <f ca="1">IF(UTNA61[[#This Row],[JUMLAH]]&gt;0,COUNT(A$2:A45),"")</f>
        <v>42</v>
      </c>
      <c r="B45" s="26" t="s">
        <v>3287</v>
      </c>
      <c r="C45" s="17" t="s">
        <v>3474</v>
      </c>
      <c r="D45" s="18">
        <v>96</v>
      </c>
      <c r="E45" s="19">
        <f>IF(UTNA61[[#This Row],[BARU]]="",UTNA61[[#This Row],[JUMLAH AWAL]],UTNA61[[#This Row],[BARU]])</f>
        <v>8</v>
      </c>
      <c r="F45" s="19">
        <v>8</v>
      </c>
      <c r="H45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5" s="65">
        <f ca="1">IF(OR(J44="",J44=MAX(UTNA61[NO])),"",LOOKUP(ROW(J44)-ROWS($J$1:$J$2),UTNA61[NO]))</f>
        <v>42</v>
      </c>
      <c r="K45" s="65" t="str">
        <f ca="1">IF(Table13[[#This Row],[NO]]="","",LOOKUP(Table13[[#This Row],[NO]],UTNA61[NO],UTNA61[NAMA BARANG]))</f>
        <v>Glitter</v>
      </c>
      <c r="L45" s="67" t="str">
        <f ca="1">IF(Table13[[#This Row],[NO]]="","",LOOKUP(Table13[[#This Row],[NO]],UTNA61[NO],UTNA61[KODE]))</f>
        <v>G-03</v>
      </c>
      <c r="M45" s="65">
        <f ca="1">IF(Table13[[#This Row],[NO]]="","",LOOKUP(Table13[[#This Row],[NO]],UTNA61[NO],UTNA61[JUMLAH/ CTN]))</f>
        <v>96</v>
      </c>
      <c r="N45" s="65">
        <f ca="1">IF(Table13[[#This Row],[NO]]="","",LOOKUP(Table13[[#This Row],[NO]],UTNA61[NO],UTNA61[JUMLAH]))</f>
        <v>8</v>
      </c>
    </row>
    <row r="46" spans="1:14" ht="20.100000000000001" customHeight="1">
      <c r="A46" s="65">
        <f ca="1">IF(UTNA61[[#This Row],[JUMLAH]]&gt;0,COUNT(A$2:A46),"")</f>
        <v>43</v>
      </c>
      <c r="B46" s="26" t="s">
        <v>3287</v>
      </c>
      <c r="C46" s="17" t="s">
        <v>3475</v>
      </c>
      <c r="D46" s="18">
        <v>96</v>
      </c>
      <c r="E46" s="19">
        <f>IF(UTNA61[[#This Row],[BARU]]="",UTNA61[[#This Row],[JUMLAH AWAL]],UTNA61[[#This Row],[BARU]])</f>
        <v>8</v>
      </c>
      <c r="F46" s="19">
        <v>8</v>
      </c>
      <c r="H46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6" s="65">
        <f ca="1">IF(OR(J45="",J45=MAX(UTNA61[NO])),"",LOOKUP(ROW(J45)-ROWS($J$1:$J$2),UTNA61[NO]))</f>
        <v>43</v>
      </c>
      <c r="K46" s="65" t="str">
        <f ca="1">IF(Table13[[#This Row],[NO]]="","",LOOKUP(Table13[[#This Row],[NO]],UTNA61[NO],UTNA61[NAMA BARANG]))</f>
        <v>Glitter</v>
      </c>
      <c r="L46" s="67" t="str">
        <f ca="1">IF(Table13[[#This Row],[NO]]="","",LOOKUP(Table13[[#This Row],[NO]],UTNA61[NO],UTNA61[KODE]))</f>
        <v>G-04</v>
      </c>
      <c r="M46" s="65">
        <f ca="1">IF(Table13[[#This Row],[NO]]="","",LOOKUP(Table13[[#This Row],[NO]],UTNA61[NO],UTNA61[JUMLAH/ CTN]))</f>
        <v>96</v>
      </c>
      <c r="N46" s="65">
        <f ca="1">IF(Table13[[#This Row],[NO]]="","",LOOKUP(Table13[[#This Row],[NO]],UTNA61[NO],UTNA61[JUMLAH]))</f>
        <v>8</v>
      </c>
    </row>
    <row r="47" spans="1:14" ht="20.100000000000001" customHeight="1">
      <c r="A47" s="65">
        <f ca="1">IF(UTNA61[[#This Row],[JUMLAH]]&gt;0,COUNT(A$2:A47),"")</f>
        <v>44</v>
      </c>
      <c r="B47" s="26" t="s">
        <v>3287</v>
      </c>
      <c r="C47" s="22" t="s">
        <v>3476</v>
      </c>
      <c r="D47" s="18">
        <v>96</v>
      </c>
      <c r="E47" s="19">
        <f>IF(UTNA61[[#This Row],[BARU]]="",UTNA61[[#This Row],[JUMLAH AWAL]],UTNA61[[#This Row],[BARU]])</f>
        <v>8</v>
      </c>
      <c r="F47" s="19">
        <v>8</v>
      </c>
      <c r="H47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7" s="65">
        <f ca="1">IF(OR(J46="",J46=MAX(UTNA61[NO])),"",LOOKUP(ROW(J46)-ROWS($J$1:$J$2),UTNA61[NO]))</f>
        <v>44</v>
      </c>
      <c r="K47" s="65" t="str">
        <f ca="1">IF(Table13[[#This Row],[NO]]="","",LOOKUP(Table13[[#This Row],[NO]],UTNA61[NO],UTNA61[NAMA BARANG]))</f>
        <v>Glitter</v>
      </c>
      <c r="L47" s="67" t="str">
        <f ca="1">IF(Table13[[#This Row],[NO]]="","",LOOKUP(Table13[[#This Row],[NO]],UTNA61[NO],UTNA61[KODE]))</f>
        <v>784-12</v>
      </c>
      <c r="M47" s="65">
        <f ca="1">IF(Table13[[#This Row],[NO]]="","",LOOKUP(Table13[[#This Row],[NO]],UTNA61[NO],UTNA61[JUMLAH/ CTN]))</f>
        <v>96</v>
      </c>
      <c r="N47" s="65">
        <f ca="1">IF(Table13[[#This Row],[NO]]="","",LOOKUP(Table13[[#This Row],[NO]],UTNA61[NO],UTNA61[JUMLAH]))</f>
        <v>8</v>
      </c>
    </row>
    <row r="48" spans="1:14" ht="20.100000000000001" customHeight="1">
      <c r="A48" s="65">
        <f ca="1">IF(UTNA61[[#This Row],[JUMLAH]]&gt;0,COUNT(A$2:A48),"")</f>
        <v>45</v>
      </c>
      <c r="B48" s="26" t="s">
        <v>3287</v>
      </c>
      <c r="C48" s="22" t="s">
        <v>3477</v>
      </c>
      <c r="D48" s="18">
        <v>96</v>
      </c>
      <c r="E48" s="19">
        <f>IF(UTNA61[[#This Row],[BARU]]="",UTNA61[[#This Row],[JUMLAH AWAL]],UTNA61[[#This Row],[BARU]])</f>
        <v>9</v>
      </c>
      <c r="F48" s="19">
        <v>9</v>
      </c>
      <c r="H48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8" s="65">
        <f ca="1">IF(OR(J47="",J47=MAX(UTNA61[NO])),"",LOOKUP(ROW(J47)-ROWS($J$1:$J$2),UTNA61[NO]))</f>
        <v>45</v>
      </c>
      <c r="K48" s="65" t="str">
        <f ca="1">IF(Table13[[#This Row],[NO]]="","",LOOKUP(Table13[[#This Row],[NO]],UTNA61[NO],UTNA61[NAMA BARANG]))</f>
        <v>Glitter</v>
      </c>
      <c r="L48" s="67" t="str">
        <f ca="1">IF(Table13[[#This Row],[NO]]="","",LOOKUP(Table13[[#This Row],[NO]],UTNA61[NO],UTNA61[KODE]))</f>
        <v>785-12</v>
      </c>
      <c r="M48" s="65">
        <f ca="1">IF(Table13[[#This Row],[NO]]="","",LOOKUP(Table13[[#This Row],[NO]],UTNA61[NO],UTNA61[JUMLAH/ CTN]))</f>
        <v>96</v>
      </c>
      <c r="N48" s="65">
        <f ca="1">IF(Table13[[#This Row],[NO]]="","",LOOKUP(Table13[[#This Row],[NO]],UTNA61[NO],UTNA61[JUMLAH]))</f>
        <v>9</v>
      </c>
    </row>
    <row r="49" spans="1:14" ht="20.100000000000001" customHeight="1">
      <c r="A49" s="65">
        <f ca="1">IF(UTNA61[[#This Row],[JUMLAH]]&gt;0,COUNT(A$2:A49),"")</f>
        <v>46</v>
      </c>
      <c r="B49" s="26" t="s">
        <v>3287</v>
      </c>
      <c r="C49" s="22" t="s">
        <v>3478</v>
      </c>
      <c r="D49" s="18">
        <v>96</v>
      </c>
      <c r="E49" s="19">
        <f>IF(UTNA61[[#This Row],[BARU]]="",UTNA61[[#This Row],[JUMLAH AWAL]],UTNA61[[#This Row],[BARU]])</f>
        <v>8</v>
      </c>
      <c r="F49" s="19">
        <v>8</v>
      </c>
      <c r="H49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9" s="65">
        <f ca="1">IF(OR(J48="",J48=MAX(UTNA61[NO])),"",LOOKUP(ROW(J48)-ROWS($J$1:$J$2),UTNA61[NO]))</f>
        <v>46</v>
      </c>
      <c r="K49" s="65" t="str">
        <f ca="1">IF(Table13[[#This Row],[NO]]="","",LOOKUP(Table13[[#This Row],[NO]],UTNA61[NO],UTNA61[NAMA BARANG]))</f>
        <v>Glitter</v>
      </c>
      <c r="L49" s="67" t="str">
        <f ca="1">IF(Table13[[#This Row],[NO]]="","",LOOKUP(Table13[[#This Row],[NO]],UTNA61[NO],UTNA61[KODE]))</f>
        <v>786-12</v>
      </c>
      <c r="M49" s="65">
        <f ca="1">IF(Table13[[#This Row],[NO]]="","",LOOKUP(Table13[[#This Row],[NO]],UTNA61[NO],UTNA61[JUMLAH/ CTN]))</f>
        <v>96</v>
      </c>
      <c r="N49" s="65">
        <f ca="1">IF(Table13[[#This Row],[NO]]="","",LOOKUP(Table13[[#This Row],[NO]],UTNA61[NO],UTNA61[JUMLAH]))</f>
        <v>8</v>
      </c>
    </row>
    <row r="50" spans="1:14" ht="20.100000000000001" customHeight="1">
      <c r="A50" s="65">
        <f ca="1">IF(UTNA61[[#This Row],[JUMLAH]]&gt;0,COUNT(A$2:A50),"")</f>
        <v>47</v>
      </c>
      <c r="B50" s="26" t="s">
        <v>3287</v>
      </c>
      <c r="C50" s="22" t="s">
        <v>3479</v>
      </c>
      <c r="D50" s="18">
        <v>288</v>
      </c>
      <c r="E50" s="19">
        <f>IF(UTNA61[[#This Row],[BARU]]="",UTNA61[[#This Row],[JUMLAH AWAL]],UTNA61[[#This Row],[BARU]])</f>
        <v>8</v>
      </c>
      <c r="F50" s="19">
        <v>8</v>
      </c>
      <c r="H50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0" s="65">
        <f ca="1">IF(OR(J49="",J49=MAX(UTNA61[NO])),"",LOOKUP(ROW(J49)-ROWS($J$1:$J$2),UTNA61[NO]))</f>
        <v>47</v>
      </c>
      <c r="K50" s="65" t="str">
        <f ca="1">IF(Table13[[#This Row],[NO]]="","",LOOKUP(Table13[[#This Row],[NO]],UTNA61[NO],UTNA61[NAMA BARANG]))</f>
        <v>Glitter</v>
      </c>
      <c r="L50" s="67" t="str">
        <f ca="1">IF(Table13[[#This Row],[NO]]="","",LOOKUP(Table13[[#This Row],[NO]],UTNA61[NO],UTNA61[KODE]))</f>
        <v>Y-01</v>
      </c>
      <c r="M50" s="65">
        <f ca="1">IF(Table13[[#This Row],[NO]]="","",LOOKUP(Table13[[#This Row],[NO]],UTNA61[NO],UTNA61[JUMLAH/ CTN]))</f>
        <v>288</v>
      </c>
      <c r="N50" s="65">
        <f ca="1">IF(Table13[[#This Row],[NO]]="","",LOOKUP(Table13[[#This Row],[NO]],UTNA61[NO],UTNA61[JUMLAH]))</f>
        <v>8</v>
      </c>
    </row>
    <row r="51" spans="1:14" ht="20.100000000000001" customHeight="1">
      <c r="A51" s="65">
        <f ca="1">IF(UTNA61[[#This Row],[JUMLAH]]&gt;0,COUNT(A$2:A51),"")</f>
        <v>48</v>
      </c>
      <c r="B51" s="26" t="s">
        <v>3287</v>
      </c>
      <c r="C51" s="22" t="s">
        <v>3286</v>
      </c>
      <c r="D51" s="18">
        <v>288</v>
      </c>
      <c r="E51" s="19">
        <f>IF(UTNA61[[#This Row],[BARU]]="",UTNA61[[#This Row],[JUMLAH AWAL]],UTNA61[[#This Row],[BARU]])</f>
        <v>9</v>
      </c>
      <c r="F51" s="19">
        <v>9</v>
      </c>
      <c r="H51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1" s="65">
        <f ca="1">IF(OR(J50="",J50=MAX(UTNA61[NO])),"",LOOKUP(ROW(J50)-ROWS($J$1:$J$2),UTNA61[NO]))</f>
        <v>48</v>
      </c>
      <c r="K51" s="65" t="str">
        <f ca="1">IF(Table13[[#This Row],[NO]]="","",LOOKUP(Table13[[#This Row],[NO]],UTNA61[NO],UTNA61[NAMA BARANG]))</f>
        <v>Glitter</v>
      </c>
      <c r="L51" s="67" t="str">
        <f ca="1">IF(Table13[[#This Row],[NO]]="","",LOOKUP(Table13[[#This Row],[NO]],UTNA61[NO],UTNA61[KODE]))</f>
        <v>Y-02</v>
      </c>
      <c r="M51" s="65">
        <f ca="1">IF(Table13[[#This Row],[NO]]="","",LOOKUP(Table13[[#This Row],[NO]],UTNA61[NO],UTNA61[JUMLAH/ CTN]))</f>
        <v>288</v>
      </c>
      <c r="N51" s="65">
        <f ca="1">IF(Table13[[#This Row],[NO]]="","",LOOKUP(Table13[[#This Row],[NO]],UTNA61[NO],UTNA61[JUMLAH]))</f>
        <v>9</v>
      </c>
    </row>
    <row r="52" spans="1:14" ht="20.100000000000001" customHeight="1">
      <c r="A52" s="65">
        <f ca="1">IF(UTNA61[[#This Row],[JUMLAH]]&gt;0,COUNT(A$2:A52),"")</f>
        <v>49</v>
      </c>
      <c r="B52" s="26" t="s">
        <v>3287</v>
      </c>
      <c r="C52" s="22" t="s">
        <v>3480</v>
      </c>
      <c r="D52" s="18">
        <v>288</v>
      </c>
      <c r="E52" s="19">
        <f>IF(UTNA61[[#This Row],[BARU]]="",UTNA61[[#This Row],[JUMLAH AWAL]],UTNA61[[#This Row],[BARU]])</f>
        <v>9</v>
      </c>
      <c r="F52" s="19">
        <v>9</v>
      </c>
      <c r="H52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2" s="65">
        <f ca="1">IF(OR(J51="",J51=MAX(UTNA61[NO])),"",LOOKUP(ROW(J51)-ROWS($J$1:$J$2),UTNA61[NO]))</f>
        <v>49</v>
      </c>
      <c r="K52" s="65" t="str">
        <f ca="1">IF(Table13[[#This Row],[NO]]="","",LOOKUP(Table13[[#This Row],[NO]],UTNA61[NO],UTNA61[NAMA BARANG]))</f>
        <v>Glitter</v>
      </c>
      <c r="L52" s="67" t="str">
        <f ca="1">IF(Table13[[#This Row],[NO]]="","",LOOKUP(Table13[[#This Row],[NO]],UTNA61[NO],UTNA61[KODE]))</f>
        <v>Y-03</v>
      </c>
      <c r="M52" s="65">
        <f ca="1">IF(Table13[[#This Row],[NO]]="","",LOOKUP(Table13[[#This Row],[NO]],UTNA61[NO],UTNA61[JUMLAH/ CTN]))</f>
        <v>288</v>
      </c>
      <c r="N52" s="65">
        <f ca="1">IF(Table13[[#This Row],[NO]]="","",LOOKUP(Table13[[#This Row],[NO]],UTNA61[NO],UTNA61[JUMLAH]))</f>
        <v>9</v>
      </c>
    </row>
    <row r="53" spans="1:14" ht="20.100000000000001" customHeight="1">
      <c r="A53" s="65">
        <f ca="1">IF(UTNA61[[#This Row],[JUMLAH]]&gt;0,COUNT(A$2:A53),"")</f>
        <v>50</v>
      </c>
      <c r="B53" s="26" t="s">
        <v>3287</v>
      </c>
      <c r="C53" s="22" t="s">
        <v>3481</v>
      </c>
      <c r="D53" s="18">
        <v>288</v>
      </c>
      <c r="E53" s="19">
        <f>IF(UTNA61[[#This Row],[BARU]]="",UTNA61[[#This Row],[JUMLAH AWAL]],UTNA61[[#This Row],[BARU]])</f>
        <v>7</v>
      </c>
      <c r="F53" s="19">
        <v>7</v>
      </c>
      <c r="H53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3" s="65">
        <f ca="1">IF(OR(J52="",J52=MAX(UTNA61[NO])),"",LOOKUP(ROW(J52)-ROWS($J$1:$J$2),UTNA61[NO]))</f>
        <v>50</v>
      </c>
      <c r="K53" s="65" t="str">
        <f ca="1">IF(Table13[[#This Row],[NO]]="","",LOOKUP(Table13[[#This Row],[NO]],UTNA61[NO],UTNA61[NAMA BARANG]))</f>
        <v>Glitter</v>
      </c>
      <c r="L53" s="67" t="str">
        <f ca="1">IF(Table13[[#This Row],[NO]]="","",LOOKUP(Table13[[#This Row],[NO]],UTNA61[NO],UTNA61[KODE]))</f>
        <v>Y-04</v>
      </c>
      <c r="M53" s="65">
        <f ca="1">IF(Table13[[#This Row],[NO]]="","",LOOKUP(Table13[[#This Row],[NO]],UTNA61[NO],UTNA61[JUMLAH/ CTN]))</f>
        <v>288</v>
      </c>
      <c r="N53" s="65">
        <f ca="1">IF(Table13[[#This Row],[NO]]="","",LOOKUP(Table13[[#This Row],[NO]],UTNA61[NO],UTNA61[JUMLAH]))</f>
        <v>7</v>
      </c>
    </row>
    <row r="54" spans="1:14" ht="20.100000000000001" customHeight="1">
      <c r="A54" s="65">
        <f ca="1">IF(UTNA61[[#This Row],[JUMLAH]]&gt;0,COUNT(A$2:A54),"")</f>
        <v>51</v>
      </c>
      <c r="B54" s="26" t="s">
        <v>3287</v>
      </c>
      <c r="C54" s="22" t="s">
        <v>3482</v>
      </c>
      <c r="D54" s="23">
        <v>96</v>
      </c>
      <c r="E54" s="24">
        <f>IF(UTNA61[[#This Row],[BARU]]="",UTNA61[[#This Row],[JUMLAH AWAL]],UTNA61[[#This Row],[BARU]])</f>
        <v>4</v>
      </c>
      <c r="F54" s="24">
        <v>4</v>
      </c>
      <c r="H54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4" s="65">
        <f ca="1">IF(OR(J53="",J53=MAX(UTNA61[NO])),"",LOOKUP(ROW(J53)-ROWS($J$1:$J$2),UTNA61[NO]))</f>
        <v>51</v>
      </c>
      <c r="K54" s="65" t="str">
        <f ca="1">IF(Table13[[#This Row],[NO]]="","",LOOKUP(Table13[[#This Row],[NO]],UTNA61[NO],UTNA61[NAMA BARANG]))</f>
        <v>Glitter</v>
      </c>
      <c r="L54" s="67" t="str">
        <f ca="1">IF(Table13[[#This Row],[NO]]="","",LOOKUP(Table13[[#This Row],[NO]],UTNA61[NO],UTNA61[KODE]))</f>
        <v>G-08</v>
      </c>
      <c r="M54" s="65">
        <f ca="1">IF(Table13[[#This Row],[NO]]="","",LOOKUP(Table13[[#This Row],[NO]],UTNA61[NO],UTNA61[JUMLAH/ CTN]))</f>
        <v>96</v>
      </c>
      <c r="N54" s="65">
        <f ca="1">IF(Table13[[#This Row],[NO]]="","",LOOKUP(Table13[[#This Row],[NO]],UTNA61[NO],UTNA61[JUMLAH]))</f>
        <v>4</v>
      </c>
    </row>
    <row r="55" spans="1:14" ht="20.100000000000001" customHeight="1">
      <c r="A55" s="65">
        <f ca="1">IF(UTNA61[[#This Row],[JUMLAH]]&gt;0,COUNT(A$2:A55),"")</f>
        <v>52</v>
      </c>
      <c r="B55" s="26" t="s">
        <v>3287</v>
      </c>
      <c r="C55" s="22">
        <v>10918</v>
      </c>
      <c r="D55" s="23">
        <v>40</v>
      </c>
      <c r="E55" s="24">
        <f>IF(UTNA61[[#This Row],[BARU]]="",UTNA61[[#This Row],[JUMLAH AWAL]],UTNA61[[#This Row],[BARU]])</f>
        <v>3</v>
      </c>
      <c r="F55" s="24">
        <v>3</v>
      </c>
      <c r="H55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5" s="65">
        <f ca="1">IF(OR(J54="",J54=MAX(UTNA61[NO])),"",LOOKUP(ROW(J54)-ROWS($J$1:$J$2),UTNA61[NO]))</f>
        <v>52</v>
      </c>
      <c r="K55" s="65" t="str">
        <f ca="1">IF(Table13[[#This Row],[NO]]="","",LOOKUP(Table13[[#This Row],[NO]],UTNA61[NO],UTNA61[NAMA BARANG]))</f>
        <v>Glitter</v>
      </c>
      <c r="L55" s="67">
        <f ca="1">IF(Table13[[#This Row],[NO]]="","",LOOKUP(Table13[[#This Row],[NO]],UTNA61[NO],UTNA61[KODE]))</f>
        <v>10918</v>
      </c>
      <c r="M55" s="65">
        <f ca="1">IF(Table13[[#This Row],[NO]]="","",LOOKUP(Table13[[#This Row],[NO]],UTNA61[NO],UTNA61[JUMLAH/ CTN]))</f>
        <v>40</v>
      </c>
      <c r="N55" s="65">
        <f ca="1">IF(Table13[[#This Row],[NO]]="","",LOOKUP(Table13[[#This Row],[NO]],UTNA61[NO],UTNA61[JUMLAH]))</f>
        <v>3</v>
      </c>
    </row>
    <row r="56" spans="1:14" ht="20.100000000000001" customHeight="1">
      <c r="A56" s="65">
        <f ca="1">IF(UTNA61[[#This Row],[JUMLAH]]&gt;0,COUNT(A$2:A56),"")</f>
        <v>53</v>
      </c>
      <c r="B56" s="26" t="s">
        <v>3287</v>
      </c>
      <c r="C56" s="22" t="s">
        <v>3483</v>
      </c>
      <c r="D56" s="23">
        <v>80</v>
      </c>
      <c r="E56" s="24">
        <f>IF(UTNA61[[#This Row],[BARU]]="",UTNA61[[#This Row],[JUMLAH AWAL]],UTNA61[[#This Row],[BARU]])</f>
        <v>4</v>
      </c>
      <c r="F56" s="24">
        <v>4</v>
      </c>
      <c r="H56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6" s="65">
        <f ca="1">IF(OR(J55="",J55=MAX(UTNA61[NO])),"",LOOKUP(ROW(J55)-ROWS($J$1:$J$2),UTNA61[NO]))</f>
        <v>53</v>
      </c>
      <c r="K56" s="65" t="str">
        <f ca="1">IF(Table13[[#This Row],[NO]]="","",LOOKUP(Table13[[#This Row],[NO]],UTNA61[NO],UTNA61[NAMA BARANG]))</f>
        <v>Glitter</v>
      </c>
      <c r="L56" s="67" t="str">
        <f ca="1">IF(Table13[[#This Row],[NO]]="","",LOOKUP(Table13[[#This Row],[NO]],UTNA61[NO],UTNA61[KODE]))</f>
        <v>G56B00-7</v>
      </c>
      <c r="M56" s="65">
        <f ca="1">IF(Table13[[#This Row],[NO]]="","",LOOKUP(Table13[[#This Row],[NO]],UTNA61[NO],UTNA61[JUMLAH/ CTN]))</f>
        <v>80</v>
      </c>
      <c r="N56" s="65">
        <f ca="1">IF(Table13[[#This Row],[NO]]="","",LOOKUP(Table13[[#This Row],[NO]],UTNA61[NO],UTNA61[JUMLAH]))</f>
        <v>4</v>
      </c>
    </row>
    <row r="57" spans="1:14" ht="20.100000000000001" customHeight="1">
      <c r="A57" s="65">
        <f ca="1">IF(UTNA61[[#This Row],[JUMLAH]]&gt;0,COUNT(A$2:A57),"")</f>
        <v>54</v>
      </c>
      <c r="B57" s="26" t="s">
        <v>3287</v>
      </c>
      <c r="C57" s="22">
        <v>191813</v>
      </c>
      <c r="D57" s="23">
        <v>30</v>
      </c>
      <c r="E57" s="24">
        <f>IF(UTNA61[[#This Row],[BARU]]="",UTNA61[[#This Row],[JUMLAH AWAL]],UTNA61[[#This Row],[BARU]])</f>
        <v>4</v>
      </c>
      <c r="F57" s="24">
        <v>4</v>
      </c>
      <c r="H57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7" s="65">
        <f ca="1">IF(OR(J56="",J56=MAX(UTNA61[NO])),"",LOOKUP(ROW(J56)-ROWS($J$1:$J$2),UTNA61[NO]))</f>
        <v>54</v>
      </c>
      <c r="K57" s="65" t="str">
        <f ca="1">IF(Table13[[#This Row],[NO]]="","",LOOKUP(Table13[[#This Row],[NO]],UTNA61[NO],UTNA61[NAMA BARANG]))</f>
        <v>Glitter</v>
      </c>
      <c r="L57" s="67">
        <f ca="1">IF(Table13[[#This Row],[NO]]="","",LOOKUP(Table13[[#This Row],[NO]],UTNA61[NO],UTNA61[KODE]))</f>
        <v>191813</v>
      </c>
      <c r="M57" s="65">
        <f ca="1">IF(Table13[[#This Row],[NO]]="","",LOOKUP(Table13[[#This Row],[NO]],UTNA61[NO],UTNA61[JUMLAH/ CTN]))</f>
        <v>30</v>
      </c>
      <c r="N57" s="65">
        <f ca="1">IF(Table13[[#This Row],[NO]]="","",LOOKUP(Table13[[#This Row],[NO]],UTNA61[NO],UTNA61[JUMLAH]))</f>
        <v>4</v>
      </c>
    </row>
    <row r="58" spans="1:14" ht="20.100000000000001" customHeight="1">
      <c r="A58" s="65">
        <f ca="1">IF(UTNA61[[#This Row],[JUMLAH]]&gt;0,COUNT(A$2:A58),"")</f>
        <v>55</v>
      </c>
      <c r="B58" s="16" t="s">
        <v>3484</v>
      </c>
      <c r="C58" s="17" t="s">
        <v>3485</v>
      </c>
      <c r="D58" s="18">
        <v>144</v>
      </c>
      <c r="E58" s="19">
        <f>IF(UTNA61[[#This Row],[BARU]]="",UTNA61[[#This Row],[JUMLAH AWAL]],UTNA61[[#This Row],[BARU]])</f>
        <v>8</v>
      </c>
      <c r="F58" s="19">
        <v>8</v>
      </c>
      <c r="H58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8" s="65">
        <f ca="1">IF(OR(J57="",J57=MAX(UTNA61[NO])),"",LOOKUP(ROW(J57)-ROWS($J$1:$J$2),UTNA61[NO]))</f>
        <v>55</v>
      </c>
      <c r="K58" s="65" t="str">
        <f ca="1">IF(Table13[[#This Row],[NO]]="","",LOOKUP(Table13[[#This Row],[NO]],UTNA61[NO],UTNA61[NAMA BARANG]))</f>
        <v>Mark Pen</v>
      </c>
      <c r="L58" s="67" t="str">
        <f ca="1">IF(Table13[[#This Row],[NO]]="","",LOOKUP(Table13[[#This Row],[NO]],UTNA61[NO],UTNA61[KODE]))</f>
        <v>ST-1722-12</v>
      </c>
      <c r="M58" s="65">
        <f ca="1">IF(Table13[[#This Row],[NO]]="","",LOOKUP(Table13[[#This Row],[NO]],UTNA61[NO],UTNA61[JUMLAH/ CTN]))</f>
        <v>144</v>
      </c>
      <c r="N58" s="65">
        <f ca="1">IF(Table13[[#This Row],[NO]]="","",LOOKUP(Table13[[#This Row],[NO]],UTNA61[NO],UTNA61[JUMLAH]))</f>
        <v>8</v>
      </c>
    </row>
    <row r="59" spans="1:14" ht="20.100000000000001" customHeight="1">
      <c r="A59" s="65">
        <f ca="1">IF(UTNA61[[#This Row],[JUMLAH]]&gt;0,COUNT(A$2:A59),"")</f>
        <v>56</v>
      </c>
      <c r="B59" s="16" t="s">
        <v>3484</v>
      </c>
      <c r="C59" s="17" t="s">
        <v>3486</v>
      </c>
      <c r="D59" s="18">
        <v>96</v>
      </c>
      <c r="E59" s="19">
        <f>IF(UTNA61[[#This Row],[BARU]]="",UTNA61[[#This Row],[JUMLAH AWAL]],UTNA61[[#This Row],[BARU]])</f>
        <v>1</v>
      </c>
      <c r="F59" s="19">
        <v>1</v>
      </c>
      <c r="H59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9" s="65">
        <f ca="1">IF(OR(J58="",J58=MAX(UTNA61[NO])),"",LOOKUP(ROW(J58)-ROWS($J$1:$J$2),UTNA61[NO]))</f>
        <v>56</v>
      </c>
      <c r="K59" s="65" t="str">
        <f ca="1">IF(Table13[[#This Row],[NO]]="","",LOOKUP(Table13[[#This Row],[NO]],UTNA61[NO],UTNA61[NAMA BARANG]))</f>
        <v>Mark Pen</v>
      </c>
      <c r="L59" s="67" t="str">
        <f ca="1">IF(Table13[[#This Row],[NO]]="","",LOOKUP(Table13[[#This Row],[NO]],UTNA61[NO],UTNA61[KODE]))</f>
        <v>ST1722-18</v>
      </c>
      <c r="M59" s="65">
        <f ca="1">IF(Table13[[#This Row],[NO]]="","",LOOKUP(Table13[[#This Row],[NO]],UTNA61[NO],UTNA61[JUMLAH/ CTN]))</f>
        <v>96</v>
      </c>
      <c r="N59" s="65">
        <f ca="1">IF(Table13[[#This Row],[NO]]="","",LOOKUP(Table13[[#This Row],[NO]],UTNA61[NO],UTNA61[JUMLAH]))</f>
        <v>1</v>
      </c>
    </row>
    <row r="60" spans="1:14" ht="20.100000000000001" customHeight="1">
      <c r="A60" s="65">
        <f ca="1">IF(UTNA61[[#This Row],[JUMLAH]]&gt;0,COUNT(A$2:A60),"")</f>
        <v>57</v>
      </c>
      <c r="B60" s="16" t="s">
        <v>3484</v>
      </c>
      <c r="C60" s="17" t="s">
        <v>3487</v>
      </c>
      <c r="D60" s="18">
        <v>72</v>
      </c>
      <c r="E60" s="19">
        <f>IF(UTNA61[[#This Row],[BARU]]="",UTNA61[[#This Row],[JUMLAH AWAL]],UTNA61[[#This Row],[BARU]])</f>
        <v>3</v>
      </c>
      <c r="F60" s="19">
        <v>3</v>
      </c>
      <c r="H60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0" s="65">
        <f ca="1">IF(OR(J59="",J59=MAX(UTNA61[NO])),"",LOOKUP(ROW(J59)-ROWS($J$1:$J$2),UTNA61[NO]))</f>
        <v>57</v>
      </c>
      <c r="K60" s="65" t="str">
        <f ca="1">IF(Table13[[#This Row],[NO]]="","",LOOKUP(Table13[[#This Row],[NO]],UTNA61[NO],UTNA61[NAMA BARANG]))</f>
        <v>Mark Pen</v>
      </c>
      <c r="L60" s="67" t="str">
        <f ca="1">IF(Table13[[#This Row],[NO]]="","",LOOKUP(Table13[[#This Row],[NO]],UTNA61[NO],UTNA61[KODE]))</f>
        <v>ST1722-24</v>
      </c>
      <c r="M60" s="65">
        <f ca="1">IF(Table13[[#This Row],[NO]]="","",LOOKUP(Table13[[#This Row],[NO]],UTNA61[NO],UTNA61[JUMLAH/ CTN]))</f>
        <v>72</v>
      </c>
      <c r="N60" s="65">
        <f ca="1">IF(Table13[[#This Row],[NO]]="","",LOOKUP(Table13[[#This Row],[NO]],UTNA61[NO],UTNA61[JUMLAH]))</f>
        <v>3</v>
      </c>
    </row>
    <row r="61" spans="1:14" ht="20.100000000000001" customHeight="1">
      <c r="A61" s="65">
        <f ca="1">IF(UTNA61[[#This Row],[JUMLAH]]&gt;0,COUNT(A$2:A61),"")</f>
        <v>58</v>
      </c>
      <c r="B61" s="20" t="s">
        <v>3403</v>
      </c>
      <c r="C61" s="22" t="s">
        <v>3488</v>
      </c>
      <c r="D61" s="23">
        <v>360</v>
      </c>
      <c r="E61" s="24">
        <f>IF(UTNA61[[#This Row],[BARU]]="",UTNA61[[#This Row],[JUMLAH AWAL]],UTNA61[[#This Row],[BARU]])</f>
        <v>3</v>
      </c>
      <c r="F61" s="24">
        <v>3</v>
      </c>
      <c r="H61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1" s="65">
        <f ca="1">IF(OR(J60="",J60=MAX(UTNA61[NO])),"",LOOKUP(ROW(J60)-ROWS($J$1:$J$2),UTNA61[NO]))</f>
        <v>58</v>
      </c>
      <c r="K61" s="65" t="str">
        <f ca="1">IF(Table13[[#This Row],[NO]]="","",LOOKUP(Table13[[#This Row],[NO]],UTNA61[NO],UTNA61[NAMA BARANG]))</f>
        <v>Palette</v>
      </c>
      <c r="L61" s="67" t="str">
        <f ca="1">IF(Table13[[#This Row],[NO]]="","",LOOKUP(Table13[[#This Row],[NO]],UTNA61[NO],UTNA61[KODE]))</f>
        <v>21839-8</v>
      </c>
      <c r="M61" s="65">
        <f ca="1">IF(Table13[[#This Row],[NO]]="","",LOOKUP(Table13[[#This Row],[NO]],UTNA61[NO],UTNA61[JUMLAH/ CTN]))</f>
        <v>360</v>
      </c>
      <c r="N61" s="65">
        <f ca="1">IF(Table13[[#This Row],[NO]]="","",LOOKUP(Table13[[#This Row],[NO]],UTNA61[NO],UTNA61[JUMLAH]))</f>
        <v>3</v>
      </c>
    </row>
    <row r="62" spans="1:14" ht="20.100000000000001" customHeight="1">
      <c r="A62" s="65">
        <f ca="1">IF(UTNA61[[#This Row],[JUMLAH]]&gt;0,COUNT(A$2:A62),"")</f>
        <v>59</v>
      </c>
      <c r="B62" s="20" t="s">
        <v>3403</v>
      </c>
      <c r="C62" s="22" t="s">
        <v>3489</v>
      </c>
      <c r="D62" s="23">
        <v>1000</v>
      </c>
      <c r="E62" s="24">
        <f>IF(UTNA61[[#This Row],[BARU]]="",UTNA61[[#This Row],[JUMLAH AWAL]],UTNA61[[#This Row],[BARU]])</f>
        <v>3</v>
      </c>
      <c r="F62" s="24">
        <v>3</v>
      </c>
      <c r="H62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2" s="65">
        <f ca="1">IF(OR(J61="",J61=MAX(UTNA61[NO])),"",LOOKUP(ROW(J61)-ROWS($J$1:$J$2),UTNA61[NO]))</f>
        <v>59</v>
      </c>
      <c r="K62" s="65" t="str">
        <f ca="1">IF(Table13[[#This Row],[NO]]="","",LOOKUP(Table13[[#This Row],[NO]],UTNA61[NO],UTNA61[NAMA BARANG]))</f>
        <v>Palette</v>
      </c>
      <c r="L62" s="67" t="str">
        <f ca="1">IF(Table13[[#This Row],[NO]]="","",LOOKUP(Table13[[#This Row],[NO]],UTNA61[NO],UTNA61[KODE]))</f>
        <v>21839-9</v>
      </c>
      <c r="M62" s="65">
        <f ca="1">IF(Table13[[#This Row],[NO]]="","",LOOKUP(Table13[[#This Row],[NO]],UTNA61[NO],UTNA61[JUMLAH/ CTN]))</f>
        <v>1000</v>
      </c>
      <c r="N62" s="65">
        <f ca="1">IF(Table13[[#This Row],[NO]]="","",LOOKUP(Table13[[#This Row],[NO]],UTNA61[NO],UTNA61[JUMLAH]))</f>
        <v>3</v>
      </c>
    </row>
    <row r="63" spans="1:14" ht="20.100000000000001" customHeight="1">
      <c r="A63" s="65">
        <f ca="1">IF(UTNA61[[#This Row],[JUMLAH]]&gt;0,COUNT(A$2:A63),"")</f>
        <v>60</v>
      </c>
      <c r="B63" s="20" t="s">
        <v>3403</v>
      </c>
      <c r="C63" s="22" t="s">
        <v>3490</v>
      </c>
      <c r="D63" s="23">
        <v>480</v>
      </c>
      <c r="E63" s="24">
        <f>IF(UTNA61[[#This Row],[BARU]]="",UTNA61[[#This Row],[JUMLAH AWAL]],UTNA61[[#This Row],[BARU]])</f>
        <v>2</v>
      </c>
      <c r="F63" s="24">
        <v>2</v>
      </c>
      <c r="H63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3" s="65">
        <f ca="1">IF(OR(J62="",J62=MAX(UTNA61[NO])),"",LOOKUP(ROW(J62)-ROWS($J$1:$J$2),UTNA61[NO]))</f>
        <v>60</v>
      </c>
      <c r="K63" s="65" t="str">
        <f ca="1">IF(Table13[[#This Row],[NO]]="","",LOOKUP(Table13[[#This Row],[NO]],UTNA61[NO],UTNA61[NAMA BARANG]))</f>
        <v>Palette</v>
      </c>
      <c r="L63" s="67" t="str">
        <f ca="1">IF(Table13[[#This Row],[NO]]="","",LOOKUP(Table13[[#This Row],[NO]],UTNA61[NO],UTNA61[KODE]))</f>
        <v>21839-10</v>
      </c>
      <c r="M63" s="65">
        <f ca="1">IF(Table13[[#This Row],[NO]]="","",LOOKUP(Table13[[#This Row],[NO]],UTNA61[NO],UTNA61[JUMLAH/ CTN]))</f>
        <v>480</v>
      </c>
      <c r="N63" s="65">
        <f ca="1">IF(Table13[[#This Row],[NO]]="","",LOOKUP(Table13[[#This Row],[NO]],UTNA61[NO],UTNA61[JUMLAH]))</f>
        <v>2</v>
      </c>
    </row>
    <row r="64" spans="1:14" ht="20.100000000000001" customHeight="1">
      <c r="A64" s="65">
        <f ca="1">IF(UTNA61[[#This Row],[JUMLAH]]&gt;0,COUNT(A$2:A64),"")</f>
        <v>61</v>
      </c>
      <c r="B64" s="20" t="s">
        <v>3403</v>
      </c>
      <c r="C64" s="22" t="s">
        <v>3491</v>
      </c>
      <c r="D64" s="25">
        <v>480</v>
      </c>
      <c r="E64" s="25">
        <f>IF(UTNA61[[#This Row],[BARU]]="",UTNA61[[#This Row],[JUMLAH AWAL]],UTNA61[[#This Row],[BARU]])</f>
        <v>2</v>
      </c>
      <c r="F64" s="25">
        <v>2</v>
      </c>
      <c r="H64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4" s="65">
        <f ca="1">IF(OR(J63="",J63=MAX(UTNA61[NO])),"",LOOKUP(ROW(J63)-ROWS($J$1:$J$2),UTNA61[NO]))</f>
        <v>61</v>
      </c>
      <c r="K64" s="65" t="str">
        <f ca="1">IF(Table13[[#This Row],[NO]]="","",LOOKUP(Table13[[#This Row],[NO]],UTNA61[NO],UTNA61[NAMA BARANG]))</f>
        <v>Palette</v>
      </c>
      <c r="L64" s="67" t="str">
        <f ca="1">IF(Table13[[#This Row],[NO]]="","",LOOKUP(Table13[[#This Row],[NO]],UTNA61[NO],UTNA61[KODE]))</f>
        <v>21839-11</v>
      </c>
      <c r="M64" s="65">
        <f ca="1">IF(Table13[[#This Row],[NO]]="","",LOOKUP(Table13[[#This Row],[NO]],UTNA61[NO],UTNA61[JUMLAH/ CTN]))</f>
        <v>480</v>
      </c>
      <c r="N64" s="65">
        <f ca="1">IF(Table13[[#This Row],[NO]]="","",LOOKUP(Table13[[#This Row],[NO]],UTNA61[NO],UTNA61[JUMLAH]))</f>
        <v>2</v>
      </c>
    </row>
    <row r="65" spans="1:14" ht="20.100000000000001" customHeight="1">
      <c r="A65" s="65">
        <f ca="1">IF(UTNA61[[#This Row],[JUMLAH]]&gt;0,COUNT(A$2:A65),"")</f>
        <v>62</v>
      </c>
      <c r="B65" s="20" t="s">
        <v>3403</v>
      </c>
      <c r="C65" s="22" t="s">
        <v>3492</v>
      </c>
      <c r="D65" s="21">
        <v>1000</v>
      </c>
      <c r="E65" s="21">
        <f>IF(UTNA61[[#This Row],[BARU]]="",UTNA61[[#This Row],[JUMLAH AWAL]],UTNA61[[#This Row],[BARU]])</f>
        <v>7</v>
      </c>
      <c r="F65" s="21">
        <v>7</v>
      </c>
      <c r="H65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5" s="65">
        <f ca="1">IF(OR(J64="",J64=MAX(UTNA61[NO])),"",LOOKUP(ROW(J64)-ROWS($J$1:$J$2),UTNA61[NO]))</f>
        <v>62</v>
      </c>
      <c r="K65" s="65" t="str">
        <f ca="1">IF(Table13[[#This Row],[NO]]="","",LOOKUP(Table13[[#This Row],[NO]],UTNA61[NO],UTNA61[NAMA BARANG]))</f>
        <v>Palette</v>
      </c>
      <c r="L65" s="67" t="str">
        <f ca="1">IF(Table13[[#This Row],[NO]]="","",LOOKUP(Table13[[#This Row],[NO]],UTNA61[NO],UTNA61[KODE]))</f>
        <v>21839-12</v>
      </c>
      <c r="M65" s="65">
        <f ca="1">IF(Table13[[#This Row],[NO]]="","",LOOKUP(Table13[[#This Row],[NO]],UTNA61[NO],UTNA61[JUMLAH/ CTN]))</f>
        <v>1000</v>
      </c>
      <c r="N65" s="65">
        <f ca="1">IF(Table13[[#This Row],[NO]]="","",LOOKUP(Table13[[#This Row],[NO]],UTNA61[NO],UTNA61[JUMLAH]))</f>
        <v>7</v>
      </c>
    </row>
    <row r="66" spans="1:14" ht="20.100000000000001" customHeight="1">
      <c r="A66" s="65">
        <f ca="1">IF(UTNA61[[#This Row],[JUMLAH]]&gt;0,COUNT(A$2:A66),"")</f>
        <v>63</v>
      </c>
      <c r="B66" s="20" t="s">
        <v>3403</v>
      </c>
      <c r="C66" s="22" t="s">
        <v>3493</v>
      </c>
      <c r="D66" s="25">
        <v>480</v>
      </c>
      <c r="E66" s="19">
        <f>IF(UTNA61[[#This Row],[BARU]]="",UTNA61[[#This Row],[JUMLAH AWAL]],UTNA61[[#This Row],[BARU]])</f>
        <v>2</v>
      </c>
      <c r="F66" s="19">
        <v>2</v>
      </c>
      <c r="H66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6" s="65">
        <f ca="1">IF(OR(J65="",J65=MAX(UTNA61[NO])),"",LOOKUP(ROW(J65)-ROWS($J$1:$J$2),UTNA61[NO]))</f>
        <v>63</v>
      </c>
      <c r="K66" s="65" t="str">
        <f ca="1">IF(Table13[[#This Row],[NO]]="","",LOOKUP(Table13[[#This Row],[NO]],UTNA61[NO],UTNA61[NAMA BARANG]))</f>
        <v>Palette</v>
      </c>
      <c r="L66" s="67" t="str">
        <f ca="1">IF(Table13[[#This Row],[NO]]="","",LOOKUP(Table13[[#This Row],[NO]],UTNA61[NO],UTNA61[KODE]))</f>
        <v>21839-14</v>
      </c>
      <c r="M66" s="65">
        <f ca="1">IF(Table13[[#This Row],[NO]]="","",LOOKUP(Table13[[#This Row],[NO]],UTNA61[NO],UTNA61[JUMLAH/ CTN]))</f>
        <v>480</v>
      </c>
      <c r="N66" s="65">
        <f ca="1">IF(Table13[[#This Row],[NO]]="","",LOOKUP(Table13[[#This Row],[NO]],UTNA61[NO],UTNA61[JUMLAH]))</f>
        <v>2</v>
      </c>
    </row>
    <row r="67" spans="1:14" ht="20.100000000000001" customHeight="1">
      <c r="A67" s="65">
        <f ca="1">IF(UTNA61[[#This Row],[JUMLAH]]&gt;0,COUNT(A$2:A67),"")</f>
        <v>64</v>
      </c>
      <c r="B67" s="20" t="s">
        <v>3403</v>
      </c>
      <c r="C67" s="22" t="s">
        <v>3494</v>
      </c>
      <c r="D67" s="25">
        <v>720</v>
      </c>
      <c r="E67" s="19">
        <f>IF(UTNA61[[#This Row],[BARU]]="",UTNA61[[#This Row],[JUMLAH AWAL]],UTNA61[[#This Row],[BARU]])</f>
        <v>1</v>
      </c>
      <c r="F67" s="19">
        <v>1</v>
      </c>
      <c r="H67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7" s="65">
        <f ca="1">IF(OR(J66="",J66=MAX(UTNA61[NO])),"",LOOKUP(ROW(J66)-ROWS($J$1:$J$2),UTNA61[NO]))</f>
        <v>64</v>
      </c>
      <c r="K67" s="65" t="str">
        <f ca="1">IF(Table13[[#This Row],[NO]]="","",LOOKUP(Table13[[#This Row],[NO]],UTNA61[NO],UTNA61[NAMA BARANG]))</f>
        <v>Palette</v>
      </c>
      <c r="L67" s="67" t="str">
        <f ca="1">IF(Table13[[#This Row],[NO]]="","",LOOKUP(Table13[[#This Row],[NO]],UTNA61[NO],UTNA61[KODE]))</f>
        <v>21839-15</v>
      </c>
      <c r="M67" s="65">
        <f ca="1">IF(Table13[[#This Row],[NO]]="","",LOOKUP(Table13[[#This Row],[NO]],UTNA61[NO],UTNA61[JUMLAH/ CTN]))</f>
        <v>720</v>
      </c>
      <c r="N67" s="65">
        <f ca="1">IF(Table13[[#This Row],[NO]]="","",LOOKUP(Table13[[#This Row],[NO]],UTNA61[NO],UTNA61[JUMLAH]))</f>
        <v>1</v>
      </c>
    </row>
    <row r="68" spans="1:14" ht="20.100000000000001" customHeight="1">
      <c r="A68" s="65">
        <f ca="1">IF(UTNA61[[#This Row],[JUMLAH]]&gt;0,COUNT(A$2:A68),"")</f>
        <v>65</v>
      </c>
      <c r="B68" s="26" t="s">
        <v>3299</v>
      </c>
      <c r="C68" s="29" t="s">
        <v>3495</v>
      </c>
      <c r="D68" s="18">
        <v>2700</v>
      </c>
      <c r="E68" s="19">
        <f>IF(UTNA61[[#This Row],[BARU]]="",UTNA61[[#This Row],[JUMLAH AWAL]],UTNA61[[#This Row],[BARU]])</f>
        <v>2</v>
      </c>
      <c r="F68" s="19">
        <v>2</v>
      </c>
      <c r="H68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8" s="65">
        <f ca="1">IF(OR(J67="",J67=MAX(UTNA61[NO])),"",LOOKUP(ROW(J67)-ROWS($J$1:$J$2),UTNA61[NO]))</f>
        <v>65</v>
      </c>
      <c r="K68" s="65" t="str">
        <f ca="1">IF(Table13[[#This Row],[NO]]="","",LOOKUP(Table13[[#This Row],[NO]],UTNA61[NO],UTNA61[NAMA BARANG]))</f>
        <v>Sharpener</v>
      </c>
      <c r="L68" s="67" t="str">
        <f ca="1">IF(Table13[[#This Row],[NO]]="","",LOOKUP(Table13[[#This Row],[NO]],UTNA61[NO],UTNA61[KODE]))</f>
        <v>DY-349B</v>
      </c>
      <c r="M68" s="65">
        <f ca="1">IF(Table13[[#This Row],[NO]]="","",LOOKUP(Table13[[#This Row],[NO]],UTNA61[NO],UTNA61[JUMLAH/ CTN]))</f>
        <v>2700</v>
      </c>
      <c r="N68" s="65">
        <f ca="1">IF(Table13[[#This Row],[NO]]="","",LOOKUP(Table13[[#This Row],[NO]],UTNA61[NO],UTNA61[JUMLAH]))</f>
        <v>2</v>
      </c>
    </row>
    <row r="69" spans="1:14" ht="20.100000000000001" customHeight="1">
      <c r="A69" s="65">
        <f ca="1">IF(UTNA61[[#This Row],[JUMLAH]]&gt;0,COUNT(A$2:A69),"")</f>
        <v>66</v>
      </c>
      <c r="B69" s="26" t="s">
        <v>3299</v>
      </c>
      <c r="C69" s="17" t="s">
        <v>3496</v>
      </c>
      <c r="D69" s="18">
        <v>144</v>
      </c>
      <c r="E69" s="19">
        <f>IF(UTNA61[[#This Row],[BARU]]="",UTNA61[[#This Row],[JUMLAH AWAL]],UTNA61[[#This Row],[BARU]])</f>
        <v>2</v>
      </c>
      <c r="F69" s="19">
        <v>2</v>
      </c>
      <c r="H69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9" s="65">
        <f ca="1">IF(OR(J68="",J68=MAX(UTNA61[NO])),"",LOOKUP(ROW(J68)-ROWS($J$1:$J$2),UTNA61[NO]))</f>
        <v>66</v>
      </c>
      <c r="K69" s="65" t="str">
        <f ca="1">IF(Table13[[#This Row],[NO]]="","",LOOKUP(Table13[[#This Row],[NO]],UTNA61[NO],UTNA61[NAMA BARANG]))</f>
        <v>Sharpener</v>
      </c>
      <c r="L69" s="67" t="str">
        <f ca="1">IF(Table13[[#This Row],[NO]]="","",LOOKUP(Table13[[#This Row],[NO]],UTNA61[NO],UTNA61[KODE]))</f>
        <v>RC-9057</v>
      </c>
      <c r="M69" s="65">
        <f ca="1">IF(Table13[[#This Row],[NO]]="","",LOOKUP(Table13[[#This Row],[NO]],UTNA61[NO],UTNA61[JUMLAH/ CTN]))</f>
        <v>144</v>
      </c>
      <c r="N69" s="65">
        <f ca="1">IF(Table13[[#This Row],[NO]]="","",LOOKUP(Table13[[#This Row],[NO]],UTNA61[NO],UTNA61[JUMLAH]))</f>
        <v>2</v>
      </c>
    </row>
    <row r="70" spans="1:14" ht="20.100000000000001" customHeight="1">
      <c r="A70" s="65">
        <f ca="1">IF(UTNA61[[#This Row],[JUMLAH]]&gt;0,COUNT(A$2:A70),"")</f>
        <v>67</v>
      </c>
      <c r="B70" s="26" t="s">
        <v>3299</v>
      </c>
      <c r="C70" s="22">
        <v>858</v>
      </c>
      <c r="D70" s="23">
        <v>144</v>
      </c>
      <c r="E70" s="24">
        <f>IF(UTNA61[[#This Row],[BARU]]="",UTNA61[[#This Row],[JUMLAH AWAL]],UTNA61[[#This Row],[BARU]])</f>
        <v>7</v>
      </c>
      <c r="F70" s="24">
        <v>7</v>
      </c>
      <c r="H70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70" s="65">
        <f ca="1">IF(OR(J69="",J69=MAX(UTNA61[NO])),"",LOOKUP(ROW(J69)-ROWS($J$1:$J$2),UTNA61[NO]))</f>
        <v>67</v>
      </c>
      <c r="K70" s="65" t="str">
        <f ca="1">IF(Table13[[#This Row],[NO]]="","",LOOKUP(Table13[[#This Row],[NO]],UTNA61[NO],UTNA61[NAMA BARANG]))</f>
        <v>Sharpener</v>
      </c>
      <c r="L70" s="67">
        <f ca="1">IF(Table13[[#This Row],[NO]]="","",LOOKUP(Table13[[#This Row],[NO]],UTNA61[NO],UTNA61[KODE]))</f>
        <v>858</v>
      </c>
      <c r="M70" s="65">
        <f ca="1">IF(Table13[[#This Row],[NO]]="","",LOOKUP(Table13[[#This Row],[NO]],UTNA61[NO],UTNA61[JUMLAH/ CTN]))</f>
        <v>144</v>
      </c>
      <c r="N70" s="65">
        <f ca="1">IF(Table13[[#This Row],[NO]]="","",LOOKUP(Table13[[#This Row],[NO]],UTNA61[NO],UTNA61[JUMLAH]))</f>
        <v>7</v>
      </c>
    </row>
    <row r="71" spans="1:14" ht="20.100000000000001" customHeight="1">
      <c r="A71" s="65">
        <f ca="1">IF(UTNA61[[#This Row],[JUMLAH]]&gt;0,COUNT(A$2:A71),"")</f>
        <v>68</v>
      </c>
      <c r="B71" s="26" t="s">
        <v>3299</v>
      </c>
      <c r="C71" s="22">
        <v>6601</v>
      </c>
      <c r="D71" s="23">
        <v>120</v>
      </c>
      <c r="E71" s="24">
        <f>IF(UTNA61[[#This Row],[BARU]]="",UTNA61[[#This Row],[JUMLAH AWAL]],UTNA61[[#This Row],[BARU]])</f>
        <v>6</v>
      </c>
      <c r="F71" s="24">
        <v>6</v>
      </c>
      <c r="H71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71" s="65">
        <f ca="1">IF(OR(J70="",J70=MAX(UTNA61[NO])),"",LOOKUP(ROW(J70)-ROWS($J$1:$J$2),UTNA61[NO]))</f>
        <v>68</v>
      </c>
      <c r="K71" s="65" t="str">
        <f ca="1">IF(Table13[[#This Row],[NO]]="","",LOOKUP(Table13[[#This Row],[NO]],UTNA61[NO],UTNA61[NAMA BARANG]))</f>
        <v>Sharpener</v>
      </c>
      <c r="L71" s="67">
        <f ca="1">IF(Table13[[#This Row],[NO]]="","",LOOKUP(Table13[[#This Row],[NO]],UTNA61[NO],UTNA61[KODE]))</f>
        <v>6601</v>
      </c>
      <c r="M71" s="65">
        <f ca="1">IF(Table13[[#This Row],[NO]]="","",LOOKUP(Table13[[#This Row],[NO]],UTNA61[NO],UTNA61[JUMLAH/ CTN]))</f>
        <v>120</v>
      </c>
      <c r="N71" s="65">
        <f ca="1">IF(Table13[[#This Row],[NO]]="","",LOOKUP(Table13[[#This Row],[NO]],UTNA61[NO],UTNA61[JUMLAH]))</f>
        <v>6</v>
      </c>
    </row>
    <row r="72" spans="1:14" ht="20.100000000000001" customHeight="1">
      <c r="A72" s="65">
        <f ca="1">IF(UTNA61[[#This Row],[JUMLAH]]&gt;0,COUNT(A$2:A72),"")</f>
        <v>69</v>
      </c>
      <c r="B72" s="16" t="s">
        <v>3497</v>
      </c>
      <c r="C72" s="17" t="s">
        <v>3498</v>
      </c>
      <c r="D72" s="18">
        <v>50</v>
      </c>
      <c r="E72" s="19">
        <f>IF(UTNA61[[#This Row],[BARU]]="",UTNA61[[#This Row],[JUMLAH AWAL]],UTNA61[[#This Row],[BARU]])</f>
        <v>22</v>
      </c>
      <c r="F72" s="19">
        <v>22</v>
      </c>
      <c r="H72" s="65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72" s="65">
        <f ca="1">IF(OR(J71="",J71=MAX(UTNA61[NO])),"",LOOKUP(ROW(J71)-ROWS($J$1:$J$2),UTNA61[NO]))</f>
        <v>69</v>
      </c>
      <c r="K72" s="65" t="str">
        <f ca="1">IF(Table13[[#This Row],[NO]]="","",LOOKUP(Table13[[#This Row],[NO]],UTNA61[NO],UTNA61[NAMA BARANG]))</f>
        <v>Staples</v>
      </c>
      <c r="L72" s="67" t="str">
        <f ca="1">IF(Table13[[#This Row],[NO]]="","",LOOKUP(Table13[[#This Row],[NO]],UTNA61[NO],UTNA61[KODE]))</f>
        <v>131/6</v>
      </c>
      <c r="M72" s="65">
        <f ca="1">IF(Table13[[#This Row],[NO]]="","",LOOKUP(Table13[[#This Row],[NO]],UTNA61[NO],UTNA61[JUMLAH/ CTN]))</f>
        <v>50</v>
      </c>
      <c r="N72" s="65">
        <f ca="1">IF(Table13[[#This Row],[NO]]="","",LOOKUP(Table13[[#This Row],[NO]],UTNA61[NO],UTNA61[JUMLAH]))</f>
        <v>22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6"/>
  <sheetViews>
    <sheetView topLeftCell="D13" workbookViewId="0">
      <selection activeCell="J18" sqref="J18"/>
    </sheetView>
  </sheetViews>
  <sheetFormatPr defaultRowHeight="15"/>
  <cols>
    <col min="1" max="3" width="9.140625" style="13"/>
    <col min="4" max="4" width="13.140625" style="13" customWidth="1"/>
    <col min="5" max="5" width="10.5703125" style="13" customWidth="1"/>
    <col min="6" max="6" width="16.42578125" style="13" customWidth="1"/>
    <col min="7" max="7" width="9.140625" style="13"/>
    <col min="8" max="8" width="9.42578125" style="13" customWidth="1"/>
    <col min="9" max="10" width="9.140625" style="13"/>
    <col min="11" max="15" width="11" style="13" customWidth="1"/>
    <col min="16" max="16384" width="9.140625" style="13"/>
  </cols>
  <sheetData>
    <row r="3" spans="1:15">
      <c r="A3" s="13" t="s">
        <v>2976</v>
      </c>
      <c r="B3" s="13" t="s">
        <v>3574</v>
      </c>
      <c r="C3" s="13" t="s">
        <v>3663</v>
      </c>
      <c r="D3" s="13" t="s">
        <v>3664</v>
      </c>
      <c r="E3" s="13" t="s">
        <v>3665</v>
      </c>
      <c r="F3" s="13" t="s">
        <v>2824</v>
      </c>
      <c r="G3" s="13" t="s">
        <v>2523</v>
      </c>
      <c r="H3" s="13" t="s">
        <v>2828</v>
      </c>
      <c r="I3" s="13" t="s">
        <v>2829</v>
      </c>
      <c r="K3" s="13" t="s">
        <v>3572</v>
      </c>
      <c r="L3" s="13" t="s">
        <v>3575</v>
      </c>
      <c r="M3" s="13" t="s">
        <v>3595</v>
      </c>
      <c r="N3" s="13" t="s">
        <v>3596</v>
      </c>
      <c r="O3" s="13" t="s">
        <v>3597</v>
      </c>
    </row>
    <row r="4" spans="1:15">
      <c r="A4" s="13">
        <f ca="1">IF(Table14[[#This Row],[JUMLAH]]&gt;0,COUNT(A$3:A4),"")</f>
        <v>1</v>
      </c>
      <c r="B4" s="68" t="s">
        <v>3033</v>
      </c>
      <c r="C4" s="69" t="s">
        <v>3599</v>
      </c>
      <c r="D4" s="69" t="s">
        <v>3038</v>
      </c>
      <c r="E4" s="18">
        <v>480</v>
      </c>
      <c r="F4" s="70">
        <f>IF(Table14[[#This Row],[BARU]]="",Table14[[#This Row],[JUMLAH AWAL]],Table14[[#This Row],[BARU]])</f>
        <v>4</v>
      </c>
      <c r="G4" s="70">
        <v>4</v>
      </c>
      <c r="I4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" spans="1:15">
      <c r="A5" s="13">
        <f ca="1">IF(Table14[[#This Row],[JUMLAH]]&gt;0,COUNT(A$3:A5),"")</f>
        <v>2</v>
      </c>
      <c r="B5" s="68" t="s">
        <v>3033</v>
      </c>
      <c r="C5" s="69" t="s">
        <v>3600</v>
      </c>
      <c r="D5" s="69" t="s">
        <v>3294</v>
      </c>
      <c r="E5" s="18">
        <v>480</v>
      </c>
      <c r="F5" s="70">
        <f>IF(Table14[[#This Row],[BARU]]="",Table14[[#This Row],[JUMLAH AWAL]],Table14[[#This Row],[BARU]])</f>
        <v>1</v>
      </c>
      <c r="G5" s="70">
        <v>1</v>
      </c>
      <c r="I5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" spans="1:15">
      <c r="A6" s="13">
        <f ca="1">IF(Table14[[#This Row],[JUMLAH]]&gt;0,COUNT(A$3:A6),"")</f>
        <v>3</v>
      </c>
      <c r="B6" s="68" t="s">
        <v>3033</v>
      </c>
      <c r="C6" s="69" t="s">
        <v>3465</v>
      </c>
      <c r="D6" s="69" t="s">
        <v>3040</v>
      </c>
      <c r="E6" s="18">
        <v>720</v>
      </c>
      <c r="F6" s="70">
        <f>IF(Table14[[#This Row],[BARU]]="",Table14[[#This Row],[JUMLAH AWAL]],Table14[[#This Row],[BARU]])</f>
        <v>17</v>
      </c>
      <c r="G6" s="70">
        <v>17</v>
      </c>
      <c r="I6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" spans="1:15">
      <c r="A7" s="13">
        <f ca="1">IF(Table14[[#This Row],[JUMLAH]]&gt;0,COUNT(A$3:A7),"")</f>
        <v>4</v>
      </c>
      <c r="B7" s="68" t="s">
        <v>3033</v>
      </c>
      <c r="C7" s="69" t="s">
        <v>3601</v>
      </c>
      <c r="D7" s="69" t="s">
        <v>3602</v>
      </c>
      <c r="E7" s="18">
        <v>1000</v>
      </c>
      <c r="F7" s="70">
        <f>IF(Table14[[#This Row],[BARU]]="",Table14[[#This Row],[JUMLAH AWAL]],Table14[[#This Row],[BARU]])</f>
        <v>14</v>
      </c>
      <c r="G7" s="70">
        <v>14</v>
      </c>
      <c r="I7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8" spans="1:15">
      <c r="A8" s="13">
        <f ca="1">IF(Table14[[#This Row],[JUMLAH]]&gt;0,COUNT(A$3:A8),"")</f>
        <v>5</v>
      </c>
      <c r="B8" s="68" t="s">
        <v>3033</v>
      </c>
      <c r="C8" s="69" t="s">
        <v>3174</v>
      </c>
      <c r="D8" s="69" t="s">
        <v>3175</v>
      </c>
      <c r="E8" s="18">
        <v>2000</v>
      </c>
      <c r="F8" s="70">
        <f>IF(Table14[[#This Row],[BARU]]="",Table14[[#This Row],[JUMLAH AWAL]],Table14[[#This Row],[BARU]])</f>
        <v>9</v>
      </c>
      <c r="G8" s="70">
        <v>9</v>
      </c>
      <c r="I8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9" spans="1:15">
      <c r="A9" s="13">
        <f ca="1">IF(Table14[[#This Row],[JUMLAH]]&gt;0,COUNT(A$3:A9),"")</f>
        <v>6</v>
      </c>
      <c r="B9" s="68" t="s">
        <v>3033</v>
      </c>
      <c r="C9" s="69" t="s">
        <v>3176</v>
      </c>
      <c r="D9" s="69" t="s">
        <v>3175</v>
      </c>
      <c r="E9" s="18">
        <v>2000</v>
      </c>
      <c r="F9" s="70">
        <f>IF(Table14[[#This Row],[BARU]]="",Table14[[#This Row],[JUMLAH AWAL]],Table14[[#This Row],[BARU]])</f>
        <v>11</v>
      </c>
      <c r="G9" s="70">
        <v>11</v>
      </c>
      <c r="I9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0" spans="1:15">
      <c r="A10" s="13">
        <f ca="1">IF(Table14[[#This Row],[JUMLAH]]&gt;0,COUNT(A$3:A10),"")</f>
        <v>7</v>
      </c>
      <c r="B10" s="68" t="s">
        <v>3033</v>
      </c>
      <c r="C10" s="69" t="s">
        <v>3603</v>
      </c>
      <c r="D10" s="69" t="s">
        <v>3154</v>
      </c>
      <c r="E10" s="18">
        <v>1000</v>
      </c>
      <c r="F10" s="70">
        <f>IF(Table14[[#This Row],[BARU]]="",Table14[[#This Row],[JUMLAH AWAL]],Table14[[#This Row],[BARU]])</f>
        <v>7</v>
      </c>
      <c r="G10" s="70">
        <v>7</v>
      </c>
      <c r="I10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1" spans="1:15">
      <c r="A11" s="13">
        <f ca="1">IF(Table14[[#This Row],[JUMLAH]]&gt;0,COUNT(A$3:A11),"")</f>
        <v>8</v>
      </c>
      <c r="B11" s="68" t="s">
        <v>3033</v>
      </c>
      <c r="C11" s="69" t="s">
        <v>3159</v>
      </c>
      <c r="D11" s="69" t="s">
        <v>3154</v>
      </c>
      <c r="E11" s="18">
        <v>400</v>
      </c>
      <c r="F11" s="70">
        <f>IF(Table14[[#This Row],[BARU]]="",Table14[[#This Row],[JUMLAH AWAL]],Table14[[#This Row],[BARU]])</f>
        <v>3</v>
      </c>
      <c r="G11" s="70">
        <v>3</v>
      </c>
      <c r="I11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2" spans="1:15">
      <c r="A12" s="13">
        <f ca="1">IF(Table14[[#This Row],[JUMLAH]]&gt;0,COUNT(A$3:A12),"")</f>
        <v>9</v>
      </c>
      <c r="B12" s="68" t="s">
        <v>3033</v>
      </c>
      <c r="C12" s="69" t="s">
        <v>3604</v>
      </c>
      <c r="D12" s="69" t="s">
        <v>3178</v>
      </c>
      <c r="E12" s="18">
        <v>600</v>
      </c>
      <c r="F12" s="70">
        <f>IF(Table14[[#This Row],[BARU]]="",Table14[[#This Row],[JUMLAH AWAL]],Table14[[#This Row],[BARU]])</f>
        <v>4</v>
      </c>
      <c r="G12" s="70">
        <v>4</v>
      </c>
      <c r="I12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3" spans="1:15">
      <c r="A13" s="13">
        <f ca="1">IF(Table14[[#This Row],[JUMLAH]]&gt;0,COUNT(A$3:A13),"")</f>
        <v>10</v>
      </c>
      <c r="B13" s="68" t="s">
        <v>3033</v>
      </c>
      <c r="C13" s="69" t="s">
        <v>3180</v>
      </c>
      <c r="D13" s="69" t="s">
        <v>3178</v>
      </c>
      <c r="E13" s="18">
        <v>480</v>
      </c>
      <c r="F13" s="70">
        <f>IF(Table14[[#This Row],[BARU]]="",Table14[[#This Row],[JUMLAH AWAL]],Table14[[#This Row],[BARU]])</f>
        <v>3</v>
      </c>
      <c r="G13" s="70">
        <v>3</v>
      </c>
      <c r="I13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4" spans="1:15">
      <c r="A14" s="13">
        <f ca="1">IF(Table14[[#This Row],[JUMLAH]]&gt;0,COUNT(A$3:A14),"")</f>
        <v>11</v>
      </c>
      <c r="B14" s="68" t="s">
        <v>3033</v>
      </c>
      <c r="C14" s="69" t="s">
        <v>3605</v>
      </c>
      <c r="D14" s="69" t="s">
        <v>3178</v>
      </c>
      <c r="E14" s="18">
        <v>720</v>
      </c>
      <c r="F14" s="70">
        <f>IF(Table14[[#This Row],[BARU]]="",Table14[[#This Row],[JUMLAH AWAL]],Table14[[#This Row],[BARU]])</f>
        <v>5</v>
      </c>
      <c r="G14" s="70">
        <v>5</v>
      </c>
      <c r="I14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5" spans="1:15">
      <c r="A15" s="13">
        <f ca="1">IF(Table14[[#This Row],[JUMLAH]]&gt;0,COUNT(A$3:A15),"")</f>
        <v>12</v>
      </c>
      <c r="B15" s="68" t="s">
        <v>3033</v>
      </c>
      <c r="C15" s="69">
        <v>878</v>
      </c>
      <c r="D15" s="69" t="s">
        <v>3178</v>
      </c>
      <c r="E15" s="18">
        <v>600</v>
      </c>
      <c r="F15" s="70">
        <f>IF(Table14[[#This Row],[BARU]]="",Table14[[#This Row],[JUMLAH AWAL]],Table14[[#This Row],[BARU]])</f>
        <v>1</v>
      </c>
      <c r="G15" s="70">
        <v>1</v>
      </c>
      <c r="I15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6" spans="1:15">
      <c r="A16" s="13">
        <f ca="1">IF(Table14[[#This Row],[JUMLAH]]&gt;0,COUNT(A$3:A16),"")</f>
        <v>13</v>
      </c>
      <c r="B16" s="68" t="s">
        <v>3033</v>
      </c>
      <c r="C16" s="71" t="s">
        <v>3606</v>
      </c>
      <c r="D16" s="69" t="s">
        <v>3178</v>
      </c>
      <c r="E16" s="18">
        <v>288</v>
      </c>
      <c r="F16" s="70">
        <f>IF(Table14[[#This Row],[BARU]]="",Table14[[#This Row],[JUMLAH AWAL]],Table14[[#This Row],[BARU]])</f>
        <v>3</v>
      </c>
      <c r="G16" s="70">
        <v>3</v>
      </c>
      <c r="I16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7" spans="1:9">
      <c r="A17" s="13">
        <f ca="1">IF(Table14[[#This Row],[JUMLAH]]&gt;0,COUNT(A$3:A17),"")</f>
        <v>14</v>
      </c>
      <c r="B17" s="68" t="s">
        <v>3033</v>
      </c>
      <c r="C17" s="71" t="s">
        <v>3607</v>
      </c>
      <c r="D17" s="69" t="s">
        <v>3178</v>
      </c>
      <c r="E17" s="18">
        <v>288</v>
      </c>
      <c r="F17" s="70">
        <f>IF(Table14[[#This Row],[BARU]]="",Table14[[#This Row],[JUMLAH AWAL]],Table14[[#This Row],[BARU]])</f>
        <v>3</v>
      </c>
      <c r="G17" s="70">
        <v>3</v>
      </c>
      <c r="I17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8" spans="1:9">
      <c r="A18" s="13">
        <f ca="1">IF(Table14[[#This Row],[JUMLAH]]&gt;0,COUNT(A$3:A18),"")</f>
        <v>15</v>
      </c>
      <c r="B18" s="68" t="s">
        <v>3033</v>
      </c>
      <c r="C18" s="71" t="s">
        <v>3608</v>
      </c>
      <c r="D18" s="69" t="s">
        <v>3178</v>
      </c>
      <c r="E18" s="18">
        <v>288</v>
      </c>
      <c r="F18" s="70">
        <f>IF(Table14[[#This Row],[BARU]]="",Table14[[#This Row],[JUMLAH AWAL]],Table14[[#This Row],[BARU]])</f>
        <v>2</v>
      </c>
      <c r="G18" s="70">
        <v>2</v>
      </c>
      <c r="I18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9" spans="1:9">
      <c r="A19" s="13">
        <f ca="1">IF(Table14[[#This Row],[JUMLAH]]&gt;0,COUNT(A$3:A19),"")</f>
        <v>16</v>
      </c>
      <c r="B19" s="68" t="s">
        <v>3033</v>
      </c>
      <c r="C19" s="71" t="s">
        <v>3609</v>
      </c>
      <c r="D19" s="69" t="s">
        <v>3497</v>
      </c>
      <c r="E19" s="18">
        <v>50</v>
      </c>
      <c r="F19" s="70">
        <f>IF(Table14[[#This Row],[BARU]]="",Table14[[#This Row],[JUMLAH AWAL]],Table14[[#This Row],[BARU]])</f>
        <v>100</v>
      </c>
      <c r="G19" s="70">
        <v>100</v>
      </c>
      <c r="I19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0" spans="1:9">
      <c r="A20" s="13">
        <f ca="1">IF(Table14[[#This Row],[JUMLAH]]&gt;0,COUNT(A$3:A20),"")</f>
        <v>17</v>
      </c>
      <c r="B20" s="68" t="s">
        <v>3033</v>
      </c>
      <c r="C20" s="71" t="s">
        <v>3172</v>
      </c>
      <c r="D20" s="69" t="s">
        <v>3173</v>
      </c>
      <c r="E20" s="18">
        <v>48</v>
      </c>
      <c r="F20" s="70">
        <f>IF(Table14[[#This Row],[BARU]]="",Table14[[#This Row],[JUMLAH AWAL]],Table14[[#This Row],[BARU]])</f>
        <v>25</v>
      </c>
      <c r="G20" s="70">
        <v>25</v>
      </c>
      <c r="I20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1" spans="1:9">
      <c r="A21" s="13">
        <f ca="1">IF(Table14[[#This Row],[JUMLAH]]&gt;0,COUNT(A$3:A21),"")</f>
        <v>18</v>
      </c>
      <c r="B21" s="68" t="s">
        <v>3033</v>
      </c>
      <c r="C21" s="71" t="s">
        <v>3610</v>
      </c>
      <c r="D21" s="69" t="s">
        <v>3175</v>
      </c>
      <c r="E21" s="18">
        <v>1800</v>
      </c>
      <c r="F21" s="70">
        <f>IF(Table14[[#This Row],[BARU]]="",Table14[[#This Row],[JUMLAH AWAL]],Table14[[#This Row],[BARU]])</f>
        <v>2</v>
      </c>
      <c r="G21" s="70">
        <v>2</v>
      </c>
      <c r="I21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2" spans="1:9">
      <c r="A22" s="13">
        <f ca="1">IF(Table14[[#This Row],[JUMLAH]]&gt;0,COUNT(A$3:A22),"")</f>
        <v>19</v>
      </c>
      <c r="B22" s="68" t="s">
        <v>3033</v>
      </c>
      <c r="C22" s="71" t="s">
        <v>3611</v>
      </c>
      <c r="D22" s="69" t="s">
        <v>3175</v>
      </c>
      <c r="E22" s="18">
        <v>1800</v>
      </c>
      <c r="F22" s="70">
        <f>IF(Table14[[#This Row],[BARU]]="",Table14[[#This Row],[JUMLAH AWAL]],Table14[[#This Row],[BARU]])</f>
        <v>2</v>
      </c>
      <c r="G22" s="70">
        <v>2</v>
      </c>
      <c r="I22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3" spans="1:9">
      <c r="A23" s="13">
        <f ca="1">IF(Table14[[#This Row],[JUMLAH]]&gt;0,COUNT(A$3:A23),"")</f>
        <v>20</v>
      </c>
      <c r="B23" s="68" t="s">
        <v>3033</v>
      </c>
      <c r="C23" s="71" t="s">
        <v>3612</v>
      </c>
      <c r="D23" s="69" t="s">
        <v>3175</v>
      </c>
      <c r="E23" s="18">
        <v>1800</v>
      </c>
      <c r="F23" s="70">
        <f>IF(Table14[[#This Row],[BARU]]="",Table14[[#This Row],[JUMLAH AWAL]],Table14[[#This Row],[BARU]])</f>
        <v>2</v>
      </c>
      <c r="G23" s="70">
        <v>2</v>
      </c>
      <c r="I23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4" spans="1:9">
      <c r="A24" s="13">
        <f ca="1">IF(Table14[[#This Row],[JUMLAH]]&gt;0,COUNT(A$3:A24),"")</f>
        <v>21</v>
      </c>
      <c r="B24" s="68" t="s">
        <v>3033</v>
      </c>
      <c r="C24" s="71" t="s">
        <v>3613</v>
      </c>
      <c r="D24" s="69" t="s">
        <v>3175</v>
      </c>
      <c r="E24" s="18">
        <v>1800</v>
      </c>
      <c r="F24" s="70">
        <f>IF(Table14[[#This Row],[BARU]]="",Table14[[#This Row],[JUMLAH AWAL]],Table14[[#This Row],[BARU]])</f>
        <v>2</v>
      </c>
      <c r="G24" s="70">
        <v>2</v>
      </c>
      <c r="I24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5" spans="1:9">
      <c r="A25" s="13">
        <f ca="1">IF(Table14[[#This Row],[JUMLAH]]&gt;0,COUNT(A$3:A25),"")</f>
        <v>22</v>
      </c>
      <c r="B25" s="68" t="s">
        <v>3033</v>
      </c>
      <c r="C25" s="71" t="s">
        <v>3614</v>
      </c>
      <c r="D25" s="69" t="s">
        <v>3175</v>
      </c>
      <c r="E25" s="18">
        <v>1800</v>
      </c>
      <c r="F25" s="70">
        <f>IF(Table14[[#This Row],[BARU]]="",Table14[[#This Row],[JUMLAH AWAL]],Table14[[#This Row],[BARU]])</f>
        <v>2</v>
      </c>
      <c r="G25" s="70">
        <v>2</v>
      </c>
      <c r="I25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6" spans="1:9">
      <c r="A26" s="13">
        <f ca="1">IF(Table14[[#This Row],[JUMLAH]]&gt;0,COUNT(A$3:A26),"")</f>
        <v>23</v>
      </c>
      <c r="B26" s="68" t="s">
        <v>3033</v>
      </c>
      <c r="C26" s="71" t="s">
        <v>3615</v>
      </c>
      <c r="D26" s="69" t="s">
        <v>3175</v>
      </c>
      <c r="E26" s="18">
        <v>1800</v>
      </c>
      <c r="F26" s="70">
        <f>IF(Table14[[#This Row],[BARU]]="",Table14[[#This Row],[JUMLAH AWAL]],Table14[[#This Row],[BARU]])</f>
        <v>2</v>
      </c>
      <c r="G26" s="70">
        <v>2</v>
      </c>
      <c r="I26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7" spans="1:9">
      <c r="A27" s="13">
        <f ca="1">IF(Table14[[#This Row],[JUMLAH]]&gt;0,COUNT(A$3:A27),"")</f>
        <v>24</v>
      </c>
      <c r="B27" s="68" t="s">
        <v>3033</v>
      </c>
      <c r="C27" s="71" t="s">
        <v>3616</v>
      </c>
      <c r="D27" s="69" t="s">
        <v>3175</v>
      </c>
      <c r="E27" s="18">
        <v>1800</v>
      </c>
      <c r="F27" s="70">
        <f>IF(Table14[[#This Row],[BARU]]="",Table14[[#This Row],[JUMLAH AWAL]],Table14[[#This Row],[BARU]])</f>
        <v>2</v>
      </c>
      <c r="G27" s="70">
        <v>2</v>
      </c>
      <c r="I27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8" spans="1:9">
      <c r="A28" s="13">
        <f ca="1">IF(Table14[[#This Row],[JUMLAH]]&gt;0,COUNT(A$3:A28),"")</f>
        <v>25</v>
      </c>
      <c r="B28" s="68" t="s">
        <v>3033</v>
      </c>
      <c r="C28" s="71" t="s">
        <v>3617</v>
      </c>
      <c r="D28" s="69" t="s">
        <v>3175</v>
      </c>
      <c r="E28" s="18">
        <v>1800</v>
      </c>
      <c r="F28" s="70">
        <f>IF(Table14[[#This Row],[BARU]]="",Table14[[#This Row],[JUMLAH AWAL]],Table14[[#This Row],[BARU]])</f>
        <v>2</v>
      </c>
      <c r="G28" s="70">
        <v>2</v>
      </c>
      <c r="I28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9" spans="1:9">
      <c r="A29" s="13">
        <f ca="1">IF(Table14[[#This Row],[JUMLAH]]&gt;0,COUNT(A$3:A29),"")</f>
        <v>26</v>
      </c>
      <c r="B29" s="68" t="s">
        <v>3033</v>
      </c>
      <c r="C29" s="71" t="s">
        <v>3618</v>
      </c>
      <c r="D29" s="69" t="s">
        <v>3175</v>
      </c>
      <c r="E29" s="18">
        <v>1800</v>
      </c>
      <c r="F29" s="70">
        <f>IF(Table14[[#This Row],[BARU]]="",Table14[[#This Row],[JUMLAH AWAL]],Table14[[#This Row],[BARU]])</f>
        <v>1</v>
      </c>
      <c r="G29" s="70">
        <v>1</v>
      </c>
      <c r="I29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0" spans="1:9">
      <c r="A30" s="13">
        <f ca="1">IF(Table14[[#This Row],[JUMLAH]]&gt;0,COUNT(A$3:A30),"")</f>
        <v>27</v>
      </c>
      <c r="B30" s="68" t="s">
        <v>3033</v>
      </c>
      <c r="C30" s="71" t="s">
        <v>3619</v>
      </c>
      <c r="D30" s="69" t="s">
        <v>3175</v>
      </c>
      <c r="E30" s="18">
        <v>1800</v>
      </c>
      <c r="F30" s="70">
        <f>IF(Table14[[#This Row],[BARU]]="",Table14[[#This Row],[JUMLAH AWAL]],Table14[[#This Row],[BARU]])</f>
        <v>6</v>
      </c>
      <c r="G30" s="70">
        <v>6</v>
      </c>
      <c r="I30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1" spans="1:9">
      <c r="A31" s="13">
        <f ca="1">IF(Table14[[#This Row],[JUMLAH]]&gt;0,COUNT(A$3:A31),"")</f>
        <v>28</v>
      </c>
      <c r="B31" s="68" t="s">
        <v>3033</v>
      </c>
      <c r="C31" s="71" t="s">
        <v>3620</v>
      </c>
      <c r="D31" s="69" t="s">
        <v>3175</v>
      </c>
      <c r="E31" s="18">
        <v>1800</v>
      </c>
      <c r="F31" s="70">
        <f>IF(Table14[[#This Row],[BARU]]="",Table14[[#This Row],[JUMLAH AWAL]],Table14[[#This Row],[BARU]])</f>
        <v>1</v>
      </c>
      <c r="G31" s="70">
        <v>1</v>
      </c>
      <c r="I31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2" spans="1:9">
      <c r="A32" s="13">
        <f ca="1">IF(Table14[[#This Row],[JUMLAH]]&gt;0,COUNT(A$3:A32),"")</f>
        <v>29</v>
      </c>
      <c r="B32" s="68" t="s">
        <v>3033</v>
      </c>
      <c r="C32" s="71" t="s">
        <v>3621</v>
      </c>
      <c r="D32" s="69" t="s">
        <v>3175</v>
      </c>
      <c r="E32" s="18">
        <v>1800</v>
      </c>
      <c r="F32" s="70">
        <f>IF(Table14[[#This Row],[BARU]]="",Table14[[#This Row],[JUMLAH AWAL]],Table14[[#This Row],[BARU]])</f>
        <v>1</v>
      </c>
      <c r="G32" s="70">
        <v>1</v>
      </c>
      <c r="I32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3" spans="1:9">
      <c r="A33" s="13">
        <f ca="1">IF(Table14[[#This Row],[JUMLAH]]&gt;0,COUNT(A$3:A33),"")</f>
        <v>30</v>
      </c>
      <c r="B33" s="68" t="s">
        <v>3033</v>
      </c>
      <c r="C33" s="71" t="s">
        <v>3622</v>
      </c>
      <c r="D33" s="69" t="s">
        <v>3175</v>
      </c>
      <c r="E33" s="18">
        <v>1800</v>
      </c>
      <c r="F33" s="70">
        <f>IF(Table14[[#This Row],[BARU]]="",Table14[[#This Row],[JUMLAH AWAL]],Table14[[#This Row],[BARU]])</f>
        <v>9</v>
      </c>
      <c r="G33" s="70">
        <v>9</v>
      </c>
      <c r="I33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4" spans="1:9">
      <c r="A34" s="13">
        <f ca="1">IF(Table14[[#This Row],[JUMLAH]]&gt;0,COUNT(A$3:A34),"")</f>
        <v>31</v>
      </c>
      <c r="B34" s="68" t="s">
        <v>3033</v>
      </c>
      <c r="C34" s="71" t="s">
        <v>3623</v>
      </c>
      <c r="D34" s="69" t="s">
        <v>3175</v>
      </c>
      <c r="E34" s="18">
        <v>1800</v>
      </c>
      <c r="F34" s="70">
        <f>IF(Table14[[#This Row],[BARU]]="",Table14[[#This Row],[JUMLAH AWAL]],Table14[[#This Row],[BARU]])</f>
        <v>12</v>
      </c>
      <c r="G34" s="70">
        <v>12</v>
      </c>
      <c r="I34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5" spans="1:9">
      <c r="A35" s="13">
        <f ca="1">IF(Table14[[#This Row],[JUMLAH]]&gt;0,COUNT(A$3:A35),"")</f>
        <v>32</v>
      </c>
      <c r="B35" s="68" t="s">
        <v>3033</v>
      </c>
      <c r="C35" s="71" t="s">
        <v>3624</v>
      </c>
      <c r="D35" s="69" t="s">
        <v>3175</v>
      </c>
      <c r="E35" s="18">
        <v>1800</v>
      </c>
      <c r="F35" s="70">
        <f>IF(Table14[[#This Row],[BARU]]="",Table14[[#This Row],[JUMLAH AWAL]],Table14[[#This Row],[BARU]])</f>
        <v>1</v>
      </c>
      <c r="G35" s="70">
        <v>1</v>
      </c>
      <c r="I35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6" spans="1:9">
      <c r="A36" s="13">
        <f ca="1">IF(Table14[[#This Row],[JUMLAH]]&gt;0,COUNT(A$3:A36),"")</f>
        <v>33</v>
      </c>
      <c r="B36" s="68" t="s">
        <v>3033</v>
      </c>
      <c r="C36" s="71" t="s">
        <v>3625</v>
      </c>
      <c r="D36" s="69" t="s">
        <v>3175</v>
      </c>
      <c r="E36" s="18">
        <v>1800</v>
      </c>
      <c r="F36" s="70">
        <f>IF(Table14[[#This Row],[BARU]]="",Table14[[#This Row],[JUMLAH AWAL]],Table14[[#This Row],[BARU]])</f>
        <v>4</v>
      </c>
      <c r="G36" s="70">
        <v>4</v>
      </c>
      <c r="I36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7" spans="1:9">
      <c r="A37" s="13">
        <f ca="1">IF(Table14[[#This Row],[JUMLAH]]&gt;0,COUNT(A$3:A37),"")</f>
        <v>34</v>
      </c>
      <c r="B37" s="68" t="s">
        <v>3033</v>
      </c>
      <c r="C37" s="71" t="s">
        <v>3626</v>
      </c>
      <c r="D37" s="69" t="s">
        <v>3175</v>
      </c>
      <c r="E37" s="18">
        <v>1800</v>
      </c>
      <c r="F37" s="70">
        <f>IF(Table14[[#This Row],[BARU]]="",Table14[[#This Row],[JUMLAH AWAL]],Table14[[#This Row],[BARU]])</f>
        <v>1</v>
      </c>
      <c r="G37" s="70">
        <v>1</v>
      </c>
      <c r="I37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8" spans="1:9">
      <c r="A38" s="13">
        <f ca="1">IF(Table14[[#This Row],[JUMLAH]]&gt;0,COUNT(A$3:A38),"")</f>
        <v>35</v>
      </c>
      <c r="B38" s="68" t="s">
        <v>3033</v>
      </c>
      <c r="C38" s="71" t="s">
        <v>3627</v>
      </c>
      <c r="D38" s="69" t="s">
        <v>3175</v>
      </c>
      <c r="E38" s="18">
        <v>1800</v>
      </c>
      <c r="F38" s="70">
        <f>IF(Table14[[#This Row],[BARU]]="",Table14[[#This Row],[JUMLAH AWAL]],Table14[[#This Row],[BARU]])</f>
        <v>2</v>
      </c>
      <c r="G38" s="70">
        <v>2</v>
      </c>
      <c r="I38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9" spans="1:9">
      <c r="A39" s="13">
        <f ca="1">IF(Table14[[#This Row],[JUMLAH]]&gt;0,COUNT(A$3:A39),"")</f>
        <v>36</v>
      </c>
      <c r="B39" s="68" t="s">
        <v>3033</v>
      </c>
      <c r="C39" s="71" t="s">
        <v>3624</v>
      </c>
      <c r="D39" s="69" t="s">
        <v>3175</v>
      </c>
      <c r="E39" s="18">
        <v>1800</v>
      </c>
      <c r="F39" s="70">
        <f>IF(Table14[[#This Row],[BARU]]="",Table14[[#This Row],[JUMLAH AWAL]],Table14[[#This Row],[BARU]])</f>
        <v>7</v>
      </c>
      <c r="G39" s="70">
        <v>7</v>
      </c>
      <c r="I39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0" spans="1:9">
      <c r="A40" s="13">
        <f ca="1">IF(Table14[[#This Row],[JUMLAH]]&gt;0,COUNT(A$3:A40),"")</f>
        <v>37</v>
      </c>
      <c r="B40" s="68" t="s">
        <v>3033</v>
      </c>
      <c r="C40" s="71" t="s">
        <v>3628</v>
      </c>
      <c r="D40" s="69" t="s">
        <v>3175</v>
      </c>
      <c r="E40" s="18">
        <v>1800</v>
      </c>
      <c r="F40" s="70">
        <f>IF(Table14[[#This Row],[BARU]]="",Table14[[#This Row],[JUMLAH AWAL]],Table14[[#This Row],[BARU]])</f>
        <v>6</v>
      </c>
      <c r="G40" s="70">
        <v>6</v>
      </c>
      <c r="I40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1" spans="1:9">
      <c r="A41" s="13">
        <f ca="1">IF(Table14[[#This Row],[JUMLAH]]&gt;0,COUNT(A$3:A41),"")</f>
        <v>38</v>
      </c>
      <c r="B41" s="68" t="s">
        <v>3033</v>
      </c>
      <c r="C41" s="71" t="s">
        <v>3629</v>
      </c>
      <c r="D41" s="69" t="s">
        <v>3175</v>
      </c>
      <c r="E41" s="18">
        <v>1800</v>
      </c>
      <c r="F41" s="70">
        <f>IF(Table14[[#This Row],[BARU]]="",Table14[[#This Row],[JUMLAH AWAL]],Table14[[#This Row],[BARU]])</f>
        <v>7</v>
      </c>
      <c r="G41" s="70">
        <v>7</v>
      </c>
      <c r="I41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2" spans="1:9">
      <c r="A42" s="13">
        <f ca="1">IF(Table14[[#This Row],[JUMLAH]]&gt;0,COUNT(A$3:A42),"")</f>
        <v>39</v>
      </c>
      <c r="B42" s="68" t="s">
        <v>3033</v>
      </c>
      <c r="C42" s="71" t="s">
        <v>3630</v>
      </c>
      <c r="D42" s="69" t="s">
        <v>3175</v>
      </c>
      <c r="E42" s="18">
        <v>1800</v>
      </c>
      <c r="F42" s="70">
        <f>IF(Table14[[#This Row],[BARU]]="",Table14[[#This Row],[JUMLAH AWAL]],Table14[[#This Row],[BARU]])</f>
        <v>6</v>
      </c>
      <c r="G42" s="70">
        <v>6</v>
      </c>
      <c r="I42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3" spans="1:9">
      <c r="A43" s="13">
        <f ca="1">IF(Table14[[#This Row],[JUMLAH]]&gt;0,COUNT(A$3:A43),"")</f>
        <v>40</v>
      </c>
      <c r="B43" s="68" t="s">
        <v>3033</v>
      </c>
      <c r="C43" s="71" t="s">
        <v>3625</v>
      </c>
      <c r="D43" s="69" t="s">
        <v>3175</v>
      </c>
      <c r="E43" s="18">
        <v>1800</v>
      </c>
      <c r="F43" s="70">
        <f>IF(Table14[[#This Row],[BARU]]="",Table14[[#This Row],[JUMLAH AWAL]],Table14[[#This Row],[BARU]])</f>
        <v>6</v>
      </c>
      <c r="G43" s="70">
        <v>6</v>
      </c>
      <c r="I43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4" spans="1:9">
      <c r="A44" s="13">
        <f ca="1">IF(Table14[[#This Row],[JUMLAH]]&gt;0,COUNT(A$3:A44),"")</f>
        <v>41</v>
      </c>
      <c r="B44" s="68" t="s">
        <v>3033</v>
      </c>
      <c r="C44" s="71" t="s">
        <v>3626</v>
      </c>
      <c r="D44" s="69" t="s">
        <v>3175</v>
      </c>
      <c r="E44" s="18">
        <v>1800</v>
      </c>
      <c r="F44" s="70">
        <f>IF(Table14[[#This Row],[BARU]]="",Table14[[#This Row],[JUMLAH AWAL]],Table14[[#This Row],[BARU]])</f>
        <v>7</v>
      </c>
      <c r="G44" s="70">
        <v>7</v>
      </c>
      <c r="I44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5" spans="1:9">
      <c r="A45" s="13">
        <f ca="1">IF(Table14[[#This Row],[JUMLAH]]&gt;0,COUNT(A$3:A45),"")</f>
        <v>42</v>
      </c>
      <c r="B45" s="68" t="s">
        <v>3033</v>
      </c>
      <c r="C45" s="71" t="s">
        <v>3631</v>
      </c>
      <c r="D45" s="69" t="s">
        <v>3175</v>
      </c>
      <c r="E45" s="18">
        <v>1800</v>
      </c>
      <c r="F45" s="70">
        <f>IF(Table14[[#This Row],[BARU]]="",Table14[[#This Row],[JUMLAH AWAL]],Table14[[#This Row],[BARU]])</f>
        <v>6</v>
      </c>
      <c r="G45" s="70">
        <v>6</v>
      </c>
      <c r="I45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6" spans="1:9">
      <c r="A46" s="13">
        <f ca="1">IF(Table14[[#This Row],[JUMLAH]]&gt;0,COUNT(A$3:A46),"")</f>
        <v>43</v>
      </c>
      <c r="B46" s="68" t="s">
        <v>3033</v>
      </c>
      <c r="C46" s="71" t="s">
        <v>3627</v>
      </c>
      <c r="D46" s="69" t="s">
        <v>3175</v>
      </c>
      <c r="E46" s="18">
        <v>1800</v>
      </c>
      <c r="F46" s="70">
        <f>IF(Table14[[#This Row],[BARU]]="",Table14[[#This Row],[JUMLAH AWAL]],Table14[[#This Row],[BARU]])</f>
        <v>23</v>
      </c>
      <c r="G46" s="70">
        <v>23</v>
      </c>
      <c r="I46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7" spans="1:9">
      <c r="A47" s="13">
        <f ca="1">IF(Table14[[#This Row],[JUMLAH]]&gt;0,COUNT(A$3:A47),"")</f>
        <v>44</v>
      </c>
      <c r="B47" s="68" t="s">
        <v>3033</v>
      </c>
      <c r="C47" s="71" t="s">
        <v>3632</v>
      </c>
      <c r="D47" s="69" t="s">
        <v>3175</v>
      </c>
      <c r="E47" s="18">
        <v>1800</v>
      </c>
      <c r="F47" s="70">
        <f>IF(Table14[[#This Row],[BARU]]="",Table14[[#This Row],[JUMLAH AWAL]],Table14[[#This Row],[BARU]])</f>
        <v>2</v>
      </c>
      <c r="G47" s="70">
        <v>2</v>
      </c>
      <c r="I47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8" spans="1:9">
      <c r="A48" s="13">
        <f ca="1">IF(Table14[[#This Row],[JUMLAH]]&gt;0,COUNT(A$3:A48),"")</f>
        <v>45</v>
      </c>
      <c r="B48" s="68" t="s">
        <v>3033</v>
      </c>
      <c r="C48" s="71" t="s">
        <v>3633</v>
      </c>
      <c r="D48" s="69" t="s">
        <v>3175</v>
      </c>
      <c r="E48" s="18">
        <v>1800</v>
      </c>
      <c r="F48" s="70">
        <f>IF(Table14[[#This Row],[BARU]]="",Table14[[#This Row],[JUMLAH AWAL]],Table14[[#This Row],[BARU]])</f>
        <v>1</v>
      </c>
      <c r="G48" s="70">
        <v>1</v>
      </c>
      <c r="I48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9" spans="1:9">
      <c r="A49" s="13">
        <f ca="1">IF(Table14[[#This Row],[JUMLAH]]&gt;0,COUNT(A$3:A49),"")</f>
        <v>46</v>
      </c>
      <c r="B49" s="68" t="s">
        <v>3033</v>
      </c>
      <c r="C49" s="71" t="s">
        <v>3634</v>
      </c>
      <c r="D49" s="69" t="s">
        <v>3635</v>
      </c>
      <c r="E49" s="18">
        <v>720</v>
      </c>
      <c r="F49" s="70">
        <f>IF(Table14[[#This Row],[BARU]]="",Table14[[#This Row],[JUMLAH AWAL]],Table14[[#This Row],[BARU]])</f>
        <v>6</v>
      </c>
      <c r="G49" s="70">
        <v>6</v>
      </c>
      <c r="I49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0" spans="1:9">
      <c r="A50" s="13">
        <f ca="1">IF(Table14[[#This Row],[JUMLAH]]&gt;0,COUNT(A$3:A50),"")</f>
        <v>47</v>
      </c>
      <c r="B50" s="68" t="s">
        <v>3033</v>
      </c>
      <c r="C50" s="71" t="s">
        <v>3636</v>
      </c>
      <c r="D50" s="69" t="s">
        <v>3635</v>
      </c>
      <c r="E50" s="18">
        <v>720</v>
      </c>
      <c r="F50" s="70">
        <f>IF(Table14[[#This Row],[BARU]]="",Table14[[#This Row],[JUMLAH AWAL]],Table14[[#This Row],[BARU]])</f>
        <v>8</v>
      </c>
      <c r="G50" s="70">
        <v>8</v>
      </c>
      <c r="I50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1" spans="1:9">
      <c r="A51" s="13">
        <f ca="1">IF(Table14[[#This Row],[JUMLAH]]&gt;0,COUNT(A$3:A51),"")</f>
        <v>48</v>
      </c>
      <c r="B51" s="68" t="s">
        <v>3033</v>
      </c>
      <c r="C51" s="71" t="s">
        <v>3637</v>
      </c>
      <c r="D51" s="69" t="s">
        <v>3638</v>
      </c>
      <c r="E51" s="18">
        <v>480</v>
      </c>
      <c r="F51" s="70">
        <f>IF(Table14[[#This Row],[BARU]]="",Table14[[#This Row],[JUMLAH AWAL]],Table14[[#This Row],[BARU]])</f>
        <v>7</v>
      </c>
      <c r="G51" s="70">
        <v>7</v>
      </c>
      <c r="I51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2" spans="1:9">
      <c r="A52" s="13">
        <f ca="1">IF(Table14[[#This Row],[JUMLAH]]&gt;0,COUNT(A$3:A52),"")</f>
        <v>49</v>
      </c>
      <c r="B52" s="68" t="s">
        <v>3033</v>
      </c>
      <c r="C52" s="71" t="s">
        <v>3639</v>
      </c>
      <c r="D52" s="69" t="s">
        <v>3638</v>
      </c>
      <c r="E52" s="18">
        <v>480</v>
      </c>
      <c r="F52" s="70">
        <f>IF(Table14[[#This Row],[BARU]]="",Table14[[#This Row],[JUMLAH AWAL]],Table14[[#This Row],[BARU]])</f>
        <v>7</v>
      </c>
      <c r="G52" s="70">
        <v>7</v>
      </c>
      <c r="I52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3" spans="1:9">
      <c r="A53" s="13">
        <f ca="1">IF(Table14[[#This Row],[JUMLAH]]&gt;0,COUNT(A$3:A53),"")</f>
        <v>50</v>
      </c>
      <c r="B53" s="68" t="s">
        <v>3033</v>
      </c>
      <c r="C53" s="71" t="s">
        <v>3640</v>
      </c>
      <c r="D53" s="69" t="s">
        <v>3635</v>
      </c>
      <c r="E53" s="18">
        <v>720</v>
      </c>
      <c r="F53" s="70">
        <f>IF(Table14[[#This Row],[BARU]]="",Table14[[#This Row],[JUMLAH AWAL]],Table14[[#This Row],[BARU]])</f>
        <v>9</v>
      </c>
      <c r="G53" s="70">
        <v>9</v>
      </c>
      <c r="I53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4" spans="1:9">
      <c r="A54" s="13">
        <f ca="1">IF(Table14[[#This Row],[JUMLAH]]&gt;0,COUNT(A$3:A54),"")</f>
        <v>51</v>
      </c>
      <c r="B54" s="68" t="s">
        <v>3033</v>
      </c>
      <c r="C54" s="71" t="s">
        <v>3641</v>
      </c>
      <c r="D54" s="69" t="s">
        <v>3635</v>
      </c>
      <c r="E54" s="18">
        <v>720</v>
      </c>
      <c r="F54" s="70">
        <f>IF(Table14[[#This Row],[BARU]]="",Table14[[#This Row],[JUMLAH AWAL]],Table14[[#This Row],[BARU]])</f>
        <v>9</v>
      </c>
      <c r="G54" s="70">
        <v>9</v>
      </c>
      <c r="I54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5" spans="1:9">
      <c r="A55" s="13">
        <f ca="1">IF(Table14[[#This Row],[JUMLAH]]&gt;0,COUNT(A$3:A55),"")</f>
        <v>52</v>
      </c>
      <c r="B55" s="68" t="s">
        <v>3033</v>
      </c>
      <c r="C55" s="71" t="s">
        <v>3642</v>
      </c>
      <c r="D55" s="69" t="s">
        <v>3635</v>
      </c>
      <c r="E55" s="18">
        <v>720</v>
      </c>
      <c r="F55" s="70">
        <f>IF(Table14[[#This Row],[BARU]]="",Table14[[#This Row],[JUMLAH AWAL]],Table14[[#This Row],[BARU]])</f>
        <v>5</v>
      </c>
      <c r="G55" s="70">
        <v>5</v>
      </c>
      <c r="I55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6" spans="1:9">
      <c r="A56" s="13">
        <f ca="1">IF(Table14[[#This Row],[JUMLAH]]&gt;0,COUNT(A$3:A56),"")</f>
        <v>53</v>
      </c>
      <c r="B56" s="68" t="s">
        <v>3033</v>
      </c>
      <c r="C56" s="71" t="s">
        <v>3643</v>
      </c>
      <c r="D56" s="69" t="s">
        <v>3635</v>
      </c>
      <c r="E56" s="18">
        <v>720</v>
      </c>
      <c r="F56" s="70">
        <f>IF(Table14[[#This Row],[BARU]]="",Table14[[#This Row],[JUMLAH AWAL]],Table14[[#This Row],[BARU]])</f>
        <v>8</v>
      </c>
      <c r="G56" s="70">
        <v>8</v>
      </c>
      <c r="I56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7" spans="1:9">
      <c r="A57" s="13">
        <f ca="1">IF(Table14[[#This Row],[JUMLAH]]&gt;0,COUNT(A$3:A57),"")</f>
        <v>54</v>
      </c>
      <c r="B57" s="68" t="s">
        <v>3033</v>
      </c>
      <c r="C57" s="71" t="s">
        <v>3644</v>
      </c>
      <c r="D57" s="69" t="s">
        <v>3638</v>
      </c>
      <c r="E57" s="18">
        <v>480</v>
      </c>
      <c r="F57" s="70">
        <f>IF(Table14[[#This Row],[BARU]]="",Table14[[#This Row],[JUMLAH AWAL]],Table14[[#This Row],[BARU]])</f>
        <v>9</v>
      </c>
      <c r="G57" s="70">
        <v>9</v>
      </c>
      <c r="I57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8" spans="1:9">
      <c r="A58" s="13">
        <f ca="1">IF(Table14[[#This Row],[JUMLAH]]&gt;0,COUNT(A$3:A58),"")</f>
        <v>55</v>
      </c>
      <c r="B58" s="68" t="s">
        <v>3033</v>
      </c>
      <c r="C58" s="71" t="s">
        <v>3645</v>
      </c>
      <c r="D58" s="69" t="s">
        <v>3638</v>
      </c>
      <c r="E58" s="18">
        <v>480</v>
      </c>
      <c r="F58" s="70">
        <f>IF(Table14[[#This Row],[BARU]]="",Table14[[#This Row],[JUMLAH AWAL]],Table14[[#This Row],[BARU]])</f>
        <v>6</v>
      </c>
      <c r="G58" s="70">
        <v>6</v>
      </c>
      <c r="I58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9" spans="1:9">
      <c r="A59" s="13">
        <f ca="1">IF(Table14[[#This Row],[JUMLAH]]&gt;0,COUNT(A$3:A59),"")</f>
        <v>56</v>
      </c>
      <c r="B59" s="68" t="s">
        <v>3033</v>
      </c>
      <c r="C59" s="71" t="s">
        <v>3646</v>
      </c>
      <c r="D59" s="69" t="s">
        <v>3638</v>
      </c>
      <c r="E59" s="18">
        <v>480</v>
      </c>
      <c r="F59" s="70">
        <f>IF(Table14[[#This Row],[BARU]]="",Table14[[#This Row],[JUMLAH AWAL]],Table14[[#This Row],[BARU]])</f>
        <v>4</v>
      </c>
      <c r="G59" s="70">
        <v>4</v>
      </c>
      <c r="I59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0" spans="1:9">
      <c r="A60" s="13">
        <f ca="1">IF(Table14[[#This Row],[JUMLAH]]&gt;0,COUNT(A$3:A60),"")</f>
        <v>57</v>
      </c>
      <c r="B60" s="68" t="s">
        <v>3033</v>
      </c>
      <c r="C60" s="71" t="s">
        <v>3647</v>
      </c>
      <c r="D60" s="69" t="s">
        <v>3638</v>
      </c>
      <c r="E60" s="18">
        <v>480</v>
      </c>
      <c r="F60" s="70">
        <f>IF(Table14[[#This Row],[BARU]]="",Table14[[#This Row],[JUMLAH AWAL]],Table14[[#This Row],[BARU]])</f>
        <v>7</v>
      </c>
      <c r="G60" s="70">
        <v>7</v>
      </c>
      <c r="I60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1" spans="1:9">
      <c r="A61" s="13">
        <f ca="1">IF(Table14[[#This Row],[JUMLAH]]&gt;0,COUNT(A$3:A61),"")</f>
        <v>58</v>
      </c>
      <c r="B61" s="68" t="s">
        <v>3033</v>
      </c>
      <c r="C61" s="71" t="s">
        <v>3648</v>
      </c>
      <c r="D61" s="69" t="s">
        <v>3099</v>
      </c>
      <c r="E61" s="18">
        <v>720</v>
      </c>
      <c r="F61" s="70">
        <f>IF(Table14[[#This Row],[BARU]]="",Table14[[#This Row],[JUMLAH AWAL]],Table14[[#This Row],[BARU]])</f>
        <v>2</v>
      </c>
      <c r="G61" s="70">
        <v>2</v>
      </c>
      <c r="I61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2" spans="1:9">
      <c r="A62" s="13">
        <f ca="1">IF(Table14[[#This Row],[JUMLAH]]&gt;0,COUNT(A$3:A62),"")</f>
        <v>59</v>
      </c>
      <c r="B62" s="68" t="s">
        <v>3033</v>
      </c>
      <c r="C62" s="71" t="s">
        <v>3649</v>
      </c>
      <c r="D62" s="69" t="s">
        <v>3099</v>
      </c>
      <c r="E62" s="18">
        <v>480</v>
      </c>
      <c r="F62" s="70">
        <f>IF(Table14[[#This Row],[BARU]]="",Table14[[#This Row],[JUMLAH AWAL]],Table14[[#This Row],[BARU]])</f>
        <v>3</v>
      </c>
      <c r="G62" s="70">
        <v>3</v>
      </c>
      <c r="I62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3" spans="1:9">
      <c r="A63" s="13">
        <f ca="1">IF(Table14[[#This Row],[JUMLAH]]&gt;0,COUNT(A$3:A63),"")</f>
        <v>60</v>
      </c>
      <c r="B63" s="68" t="s">
        <v>3033</v>
      </c>
      <c r="C63" s="71" t="s">
        <v>3650</v>
      </c>
      <c r="D63" s="69" t="s">
        <v>3099</v>
      </c>
      <c r="E63" s="18">
        <v>480</v>
      </c>
      <c r="F63" s="70">
        <f>IF(Table14[[#This Row],[BARU]]="",Table14[[#This Row],[JUMLAH AWAL]],Table14[[#This Row],[BARU]])</f>
        <v>5</v>
      </c>
      <c r="G63" s="70">
        <v>5</v>
      </c>
      <c r="I63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4" spans="1:9">
      <c r="A64" s="13">
        <f ca="1">IF(Table14[[#This Row],[JUMLAH]]&gt;0,COUNT(A$3:A64),"")</f>
        <v>61</v>
      </c>
      <c r="B64" s="68" t="s">
        <v>3033</v>
      </c>
      <c r="C64" s="71" t="s">
        <v>3651</v>
      </c>
      <c r="D64" s="69" t="s">
        <v>3099</v>
      </c>
      <c r="E64" s="18">
        <v>480</v>
      </c>
      <c r="F64" s="70">
        <f>IF(Table14[[#This Row],[BARU]]="",Table14[[#This Row],[JUMLAH AWAL]],Table14[[#This Row],[BARU]])</f>
        <v>3</v>
      </c>
      <c r="G64" s="70">
        <v>3</v>
      </c>
      <c r="I64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5" spans="1:9">
      <c r="A65" s="13">
        <f ca="1">IF(Table14[[#This Row],[JUMLAH]]&gt;0,COUNT(A$3:A65),"")</f>
        <v>62</v>
      </c>
      <c r="B65" s="68" t="s">
        <v>3033</v>
      </c>
      <c r="C65" s="71" t="s">
        <v>3652</v>
      </c>
      <c r="D65" s="69" t="s">
        <v>3099</v>
      </c>
      <c r="E65" s="18">
        <v>480</v>
      </c>
      <c r="F65" s="70">
        <f>IF(Table14[[#This Row],[BARU]]="",Table14[[#This Row],[JUMLAH AWAL]],Table14[[#This Row],[BARU]])</f>
        <v>5</v>
      </c>
      <c r="G65" s="70">
        <v>5</v>
      </c>
      <c r="I65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6" spans="1:9">
      <c r="A66" s="13">
        <f ca="1">IF(Table14[[#This Row],[JUMLAH]]&gt;0,COUNT(A$3:A66),"")</f>
        <v>63</v>
      </c>
      <c r="B66" s="68" t="s">
        <v>3033</v>
      </c>
      <c r="C66" s="71" t="s">
        <v>3653</v>
      </c>
      <c r="D66" s="69" t="s">
        <v>3099</v>
      </c>
      <c r="E66" s="18">
        <v>480</v>
      </c>
      <c r="F66" s="70">
        <f>IF(Table14[[#This Row],[BARU]]="",Table14[[#This Row],[JUMLAH AWAL]],Table14[[#This Row],[BARU]])</f>
        <v>6</v>
      </c>
      <c r="G66" s="70">
        <v>6</v>
      </c>
      <c r="I66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7" spans="1:9">
      <c r="A67" s="13">
        <f ca="1">IF(Table14[[#This Row],[JUMLAH]]&gt;0,COUNT(A$3:A67),"")</f>
        <v>64</v>
      </c>
      <c r="B67" s="68" t="s">
        <v>3033</v>
      </c>
      <c r="C67" s="71" t="s">
        <v>3654</v>
      </c>
      <c r="D67" s="69" t="s">
        <v>3099</v>
      </c>
      <c r="E67" s="18">
        <v>480</v>
      </c>
      <c r="F67" s="70">
        <f>IF(Table14[[#This Row],[BARU]]="",Table14[[#This Row],[JUMLAH AWAL]],Table14[[#This Row],[BARU]])</f>
        <v>4</v>
      </c>
      <c r="G67" s="70">
        <v>4</v>
      </c>
      <c r="I67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8" spans="1:9">
      <c r="A68" s="13">
        <f ca="1">IF(Table14[[#This Row],[JUMLAH]]&gt;0,COUNT(A$3:A68),"")</f>
        <v>65</v>
      </c>
      <c r="B68" s="68" t="s">
        <v>3033</v>
      </c>
      <c r="C68" s="71" t="s">
        <v>3655</v>
      </c>
      <c r="D68" s="69" t="s">
        <v>3099</v>
      </c>
      <c r="E68" s="18">
        <v>480</v>
      </c>
      <c r="F68" s="70">
        <f>IF(Table14[[#This Row],[BARU]]="",Table14[[#This Row],[JUMLAH AWAL]],Table14[[#This Row],[BARU]])</f>
        <v>6</v>
      </c>
      <c r="G68" s="70">
        <v>6</v>
      </c>
      <c r="I68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9" spans="1:9">
      <c r="A69" s="13">
        <f ca="1">IF(Table14[[#This Row],[JUMLAH]]&gt;0,COUNT(A$3:A69),"")</f>
        <v>66</v>
      </c>
      <c r="B69" s="68" t="s">
        <v>3033</v>
      </c>
      <c r="C69" s="71" t="s">
        <v>3656</v>
      </c>
      <c r="D69" s="69" t="s">
        <v>3099</v>
      </c>
      <c r="E69" s="18">
        <v>480</v>
      </c>
      <c r="F69" s="70">
        <f>IF(Table14[[#This Row],[BARU]]="",Table14[[#This Row],[JUMLAH AWAL]],Table14[[#This Row],[BARU]])</f>
        <v>8</v>
      </c>
      <c r="G69" s="70">
        <v>8</v>
      </c>
      <c r="I69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0" spans="1:9">
      <c r="A70" s="13">
        <f ca="1">IF(Table14[[#This Row],[JUMLAH]]&gt;0,COUNT(A$3:A70),"")</f>
        <v>67</v>
      </c>
      <c r="B70" s="68" t="s">
        <v>3033</v>
      </c>
      <c r="C70" s="71" t="s">
        <v>3657</v>
      </c>
      <c r="D70" s="69" t="s">
        <v>3099</v>
      </c>
      <c r="E70" s="18">
        <v>360</v>
      </c>
      <c r="F70" s="70">
        <f>IF(Table14[[#This Row],[BARU]]="",Table14[[#This Row],[JUMLAH AWAL]],Table14[[#This Row],[BARU]])</f>
        <v>4</v>
      </c>
      <c r="G70" s="70">
        <v>4</v>
      </c>
      <c r="I70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1" spans="1:9">
      <c r="A71" s="13">
        <f ca="1">IF(Table14[[#This Row],[JUMLAH]]&gt;0,COUNT(A$3:A71),"")</f>
        <v>68</v>
      </c>
      <c r="B71" s="68" t="s">
        <v>3033</v>
      </c>
      <c r="C71" s="71" t="s">
        <v>3658</v>
      </c>
      <c r="D71" s="69" t="s">
        <v>3099</v>
      </c>
      <c r="E71" s="18">
        <v>360</v>
      </c>
      <c r="F71" s="70">
        <f>IF(Table14[[#This Row],[BARU]]="",Table14[[#This Row],[JUMLAH AWAL]],Table14[[#This Row],[BARU]])</f>
        <v>2</v>
      </c>
      <c r="G71" s="70">
        <v>2</v>
      </c>
      <c r="I71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2" spans="1:9">
      <c r="A72" s="13">
        <f ca="1">IF(Table14[[#This Row],[JUMLAH]]&gt;0,COUNT(A$3:A72),"")</f>
        <v>69</v>
      </c>
      <c r="B72" s="68" t="s">
        <v>3033</v>
      </c>
      <c r="C72" s="71" t="s">
        <v>3659</v>
      </c>
      <c r="D72" s="69" t="s">
        <v>3099</v>
      </c>
      <c r="E72" s="18">
        <v>360</v>
      </c>
      <c r="F72" s="70">
        <f>IF(Table14[[#This Row],[BARU]]="",Table14[[#This Row],[JUMLAH AWAL]],Table14[[#This Row],[BARU]])</f>
        <v>3</v>
      </c>
      <c r="G72" s="70">
        <v>3</v>
      </c>
      <c r="I72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3" spans="1:9">
      <c r="A73" s="13">
        <f ca="1">IF(Table14[[#This Row],[JUMLAH]]&gt;0,COUNT(A$3:A73),"")</f>
        <v>70</v>
      </c>
      <c r="B73" s="68" t="s">
        <v>3033</v>
      </c>
      <c r="C73" s="71" t="s">
        <v>3660</v>
      </c>
      <c r="D73" s="69" t="s">
        <v>3099</v>
      </c>
      <c r="E73" s="18">
        <v>360</v>
      </c>
      <c r="F73" s="70">
        <f>IF(Table14[[#This Row],[BARU]]="",Table14[[#This Row],[JUMLAH AWAL]],Table14[[#This Row],[BARU]])</f>
        <v>2</v>
      </c>
      <c r="G73" s="70">
        <v>2</v>
      </c>
      <c r="I73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4" spans="1:9">
      <c r="A74" s="13">
        <f ca="1">IF(Table14[[#This Row],[JUMLAH]]&gt;0,COUNT(A$3:A74),"")</f>
        <v>71</v>
      </c>
      <c r="B74" s="68" t="s">
        <v>3033</v>
      </c>
      <c r="C74" s="71" t="s">
        <v>3661</v>
      </c>
      <c r="D74" s="69" t="s">
        <v>3099</v>
      </c>
      <c r="E74" s="18">
        <v>360</v>
      </c>
      <c r="F74" s="70">
        <f>IF(Table14[[#This Row],[BARU]]="",Table14[[#This Row],[JUMLAH AWAL]],Table14[[#This Row],[BARU]])</f>
        <v>1</v>
      </c>
      <c r="G74" s="70">
        <v>1</v>
      </c>
      <c r="I74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5" spans="1:9">
      <c r="A75" s="13">
        <f ca="1">IF(Table14[[#This Row],[JUMLAH]]&gt;0,COUNT(A$3:A75),"")</f>
        <v>72</v>
      </c>
      <c r="B75" s="68" t="s">
        <v>3033</v>
      </c>
      <c r="C75" s="71" t="s">
        <v>3662</v>
      </c>
      <c r="D75" s="69" t="s">
        <v>3099</v>
      </c>
      <c r="E75" s="18">
        <v>360</v>
      </c>
      <c r="F75" s="70">
        <f>IF(Table14[[#This Row],[BARU]]="",Table14[[#This Row],[JUMLAH AWAL]],Table14[[#This Row],[BARU]])</f>
        <v>2</v>
      </c>
      <c r="G75" s="70">
        <v>2</v>
      </c>
      <c r="I75" s="1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6" spans="1:9">
      <c r="B76" s="72"/>
      <c r="C76" s="73"/>
      <c r="D76" s="74"/>
      <c r="E76" s="75"/>
      <c r="F76" s="76"/>
      <c r="G76" s="70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JK KENKO</vt:lpstr>
      <vt:lpstr>STOCK BIASA</vt:lpstr>
      <vt:lpstr>IMPORT 2019</vt:lpstr>
      <vt:lpstr>IMPORT 2019 POST IT</vt:lpstr>
      <vt:lpstr>IMPORT 2020</vt:lpstr>
      <vt:lpstr>UTN A6</vt:lpstr>
      <vt:lpstr>UTN 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2022-02-19T09:33:35Z</dcterms:modified>
</cp:coreProperties>
</file>